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 activeTab="1"/>
  </bookViews>
  <sheets>
    <sheet name="총공사비 2백(세대), 1백(공용) 이하" sheetId="3" r:id="rId1"/>
    <sheet name="총공사비 2백(세대), 1백(공용) 초과" sheetId="2" r:id="rId2"/>
  </sheets>
  <definedNames>
    <definedName name="_xlnm.Print_Area" localSheetId="0">'총공사비 2백(세대), 1백(공용) 이하'!$A$1:$O$23</definedName>
    <definedName name="_xlnm.Print_Area" localSheetId="1">'총공사비 2백(세대), 1백(공용) 초과'!$A$1:$O$26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2" l="1"/>
  <c r="L22" i="2"/>
  <c r="L21" i="2"/>
  <c r="L19" i="2"/>
  <c r="D24" i="2"/>
  <c r="D22" i="2"/>
  <c r="D21" i="2"/>
  <c r="D19" i="2"/>
  <c r="L17" i="3"/>
  <c r="D17" i="3"/>
  <c r="D23" i="2" l="1"/>
  <c r="J22" i="3"/>
  <c r="L22" i="3" s="1"/>
  <c r="J20" i="3"/>
  <c r="L20" i="3" s="1"/>
  <c r="J19" i="3"/>
  <c r="L19" i="3" s="1"/>
  <c r="B22" i="3"/>
  <c r="D22" i="3" s="1"/>
  <c r="B20" i="3"/>
  <c r="D20" i="3" s="1"/>
  <c r="B19" i="3"/>
  <c r="D19" i="3" s="1"/>
  <c r="J11" i="3"/>
  <c r="L11" i="3" s="1"/>
  <c r="J9" i="3"/>
  <c r="L9" i="3" s="1"/>
  <c r="J8" i="3"/>
  <c r="L8" i="3" s="1"/>
  <c r="L10" i="3" s="1"/>
  <c r="B11" i="3"/>
  <c r="D11" i="3" s="1"/>
  <c r="B9" i="3"/>
  <c r="D9" i="3" s="1"/>
  <c r="B8" i="3"/>
  <c r="D8" i="3" s="1"/>
  <c r="L6" i="3"/>
  <c r="D6" i="3"/>
  <c r="L23" i="2"/>
  <c r="L8" i="2"/>
  <c r="L9" i="2"/>
  <c r="J11" i="2"/>
  <c r="J12" i="2" s="1"/>
  <c r="L12" i="2" s="1"/>
  <c r="L6" i="2"/>
  <c r="D10" i="3" l="1"/>
  <c r="L10" i="2"/>
  <c r="L12" i="3"/>
  <c r="M11" i="3" s="1"/>
  <c r="L21" i="3"/>
  <c r="L23" i="3"/>
  <c r="D21" i="3"/>
  <c r="D23" i="3"/>
  <c r="E20" i="3" s="1"/>
  <c r="D12" i="3"/>
  <c r="E11" i="3" s="1"/>
  <c r="D25" i="2"/>
  <c r="D26" i="2" s="1"/>
  <c r="L11" i="2"/>
  <c r="L13" i="2" s="1"/>
  <c r="L25" i="2"/>
  <c r="D9" i="2"/>
  <c r="D8" i="2"/>
  <c r="D10" i="2" s="1"/>
  <c r="B11" i="2"/>
  <c r="B12" i="2" s="1"/>
  <c r="D12" i="2" s="1"/>
  <c r="D6" i="2"/>
  <c r="M9" i="3" l="1"/>
  <c r="M12" i="3"/>
  <c r="M20" i="3"/>
  <c r="M23" i="3"/>
  <c r="M22" i="3"/>
  <c r="M19" i="3"/>
  <c r="E23" i="3"/>
  <c r="E22" i="3"/>
  <c r="E19" i="3"/>
  <c r="M8" i="3"/>
  <c r="E26" i="2"/>
  <c r="E22" i="2"/>
  <c r="E25" i="2"/>
  <c r="E21" i="2"/>
  <c r="L14" i="2"/>
  <c r="M13" i="2" s="1"/>
  <c r="L26" i="2"/>
  <c r="D11" i="2"/>
  <c r="D13" i="2" s="1"/>
  <c r="M22" i="2" l="1"/>
  <c r="M26" i="2"/>
  <c r="M21" i="2"/>
  <c r="M25" i="2"/>
  <c r="M8" i="2"/>
  <c r="M14" i="2"/>
  <c r="M9" i="2"/>
  <c r="E12" i="3"/>
  <c r="E9" i="3"/>
  <c r="E8" i="3"/>
  <c r="D14" i="2"/>
  <c r="E14" i="2" l="1"/>
  <c r="E9" i="2"/>
  <c r="E8" i="2"/>
  <c r="E13" i="2"/>
</calcChain>
</file>

<file path=xl/sharedStrings.xml><?xml version="1.0" encoding="utf-8"?>
<sst xmlns="http://schemas.openxmlformats.org/spreadsheetml/2006/main" count="88" uniqueCount="26">
  <si>
    <t>국비부담액</t>
    <phoneticPr fontId="2" type="noConversion"/>
  </si>
  <si>
    <t>지방비부담액</t>
    <phoneticPr fontId="2" type="noConversion"/>
  </si>
  <si>
    <t>자부담액</t>
    <phoneticPr fontId="2" type="noConversion"/>
  </si>
  <si>
    <t>총계</t>
    <phoneticPr fontId="2" type="noConversion"/>
  </si>
  <si>
    <t>(1) (광역: 세대내배관 개선) 총 공사비의 95%가 2,000천원 초과하는 경우</t>
    <phoneticPr fontId="2" type="noConversion"/>
  </si>
  <si>
    <t>(2) (광역: 공용배관 개선) 총 공사비의 95%가 1,000천원 초과하는 경우</t>
    <phoneticPr fontId="2" type="noConversion"/>
  </si>
  <si>
    <t>(1) (기초: 세대내배관 개선) 총 공사비의 95%가 2,000천원 초과하는 경우</t>
    <phoneticPr fontId="2" type="noConversion"/>
  </si>
  <si>
    <t>(2) (기초: 공용배관 개선) 총 공사비의 95%가 1,000천원 초과하는 경우</t>
    <phoneticPr fontId="2" type="noConversion"/>
  </si>
  <si>
    <t>(1) (광역: 세대내배관 개선) 총 공사비의 95%가 2,000천원 이하인 경우</t>
    <phoneticPr fontId="2" type="noConversion"/>
  </si>
  <si>
    <t>국비+지방비</t>
    <phoneticPr fontId="2" type="noConversion"/>
  </si>
  <si>
    <t>구분</t>
    <phoneticPr fontId="2" type="noConversion"/>
  </si>
  <si>
    <t>부담액</t>
    <phoneticPr fontId="2" type="noConversion"/>
  </si>
  <si>
    <t>부담률</t>
    <phoneticPr fontId="2" type="noConversion"/>
  </si>
  <si>
    <t>※ 세대에 지원되는 지원금은 세대당 최대 2백만원(공용배관의 경우 1백만원)과 공사비의 95% 중 낮은 금액으로 지원한다.(실무지침 p.4, 10 참조)</t>
    <phoneticPr fontId="2" type="noConversion"/>
  </si>
  <si>
    <t>(붙임2) 노후 옥내급수관 개선 지원 공사비 지원 기준</t>
    <phoneticPr fontId="2" type="noConversion"/>
  </si>
  <si>
    <t>(2) (광역: 공용배관 개선) 총 공사비의 95%가 1,000천원 이하인 경우</t>
    <phoneticPr fontId="2" type="noConversion"/>
  </si>
  <si>
    <t>(1) (기초: 세대내배관 개선) 총 공사비의 95%가 2,000천원 이하인 경우</t>
    <phoneticPr fontId="2" type="noConversion"/>
  </si>
  <si>
    <t>(2) (기초: 공용배관 개선) 총 공사비의 95%가 1,000천원 이하인 경우</t>
    <phoneticPr fontId="2" type="noConversion"/>
  </si>
  <si>
    <t>&lt;&lt;세대내배관 개선: 총 공사비가 2,105천원 이하인 경우&gt;&gt;</t>
    <phoneticPr fontId="2" type="noConversion"/>
  </si>
  <si>
    <t>&lt;&lt;공용배관 개선: 총 공사비가 1,053천원 이하인 경우&gt;&gt;</t>
    <phoneticPr fontId="2" type="noConversion"/>
  </si>
  <si>
    <t>&lt;&lt;세대내배관 개선: 총 공사비가 2,105천원을 초과하는 경우&gt;&gt;</t>
    <phoneticPr fontId="2" type="noConversion"/>
  </si>
  <si>
    <t>&lt;&lt;공용배관 개선: 총 공사비가 1,053천원을 초과하는 경우&gt;&gt;</t>
    <phoneticPr fontId="2" type="noConversion"/>
  </si>
  <si>
    <t>※ 노란색셀에 총공사비용(2,105천원보다 작은 금액)을 입력하여 부담액 계산</t>
    <phoneticPr fontId="2" type="noConversion"/>
  </si>
  <si>
    <t>※ 노란색셀에 총공사비용(2,105천원보다 큰 금액)을 입력하여 부담액 계산</t>
    <phoneticPr fontId="2" type="noConversion"/>
  </si>
  <si>
    <t>※ 노란색셀에 총 공사세대와 세대당 공사비용(1,053천원보다 작은 금액)을 입력하여 부담액 계산</t>
    <phoneticPr fontId="2" type="noConversion"/>
  </si>
  <si>
    <t>※ 노란색셀에 총 공사세대와 세대당 공사비용(1,053천원보다 큰 금액)을 입력하여 부담액 계산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</si>
</sst>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_-* #,##0.00_-;\-* #,##0.00_-;_-* &quot;-&quot;_-;_-@_-"/>
    <numFmt numFmtId="177" formatCode="0.0%"/>
    <numFmt numFmtId="178" formatCode="#,##0&quot;세대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1" xfId="0" applyBorder="1">
      <alignment vertical="center"/>
    </xf>
    <xf numFmtId="41" fontId="3" fillId="0" borderId="1" xfId="1" applyFont="1" applyBorder="1">
      <alignment vertical="center"/>
    </xf>
    <xf numFmtId="41" fontId="0" fillId="0" borderId="1" xfId="1" applyFont="1" applyBorder="1">
      <alignment vertical="center"/>
    </xf>
    <xf numFmtId="176" fontId="0" fillId="0" borderId="0" xfId="1" applyNumberFormat="1" applyFont="1">
      <alignment vertical="center"/>
    </xf>
    <xf numFmtId="41" fontId="3" fillId="0" borderId="1" xfId="0" applyNumberFormat="1" applyFont="1" applyBorder="1">
      <alignment vertical="center"/>
    </xf>
    <xf numFmtId="41" fontId="4" fillId="3" borderId="0" xfId="1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1" fontId="7" fillId="0" borderId="1" xfId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41" fontId="0" fillId="4" borderId="1" xfId="1" applyFont="1" applyFill="1" applyBorder="1">
      <alignment vertical="center"/>
    </xf>
    <xf numFmtId="0" fontId="0" fillId="4" borderId="1" xfId="0" applyFill="1" applyBorder="1">
      <alignment vertical="center"/>
    </xf>
    <xf numFmtId="41" fontId="3" fillId="4" borderId="1" xfId="1" applyFont="1" applyFill="1" applyBorder="1">
      <alignment vertical="center"/>
    </xf>
    <xf numFmtId="177" fontId="0" fillId="0" borderId="1" xfId="0" applyNumberFormat="1" applyBorder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41" fontId="0" fillId="0" borderId="3" xfId="1" applyFont="1" applyBorder="1">
      <alignment vertical="center"/>
    </xf>
    <xf numFmtId="0" fontId="0" fillId="0" borderId="3" xfId="0" applyBorder="1">
      <alignment vertical="center"/>
    </xf>
    <xf numFmtId="41" fontId="3" fillId="0" borderId="3" xfId="1" applyFont="1" applyBorder="1">
      <alignment vertical="center"/>
    </xf>
    <xf numFmtId="177" fontId="0" fillId="0" borderId="3" xfId="0" applyNumberForma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177" fontId="0" fillId="4" borderId="1" xfId="0" applyNumberFormat="1" applyFill="1" applyBorder="1">
      <alignment vertical="center"/>
    </xf>
    <xf numFmtId="0" fontId="8" fillId="0" borderId="0" xfId="0" applyFont="1">
      <alignment vertical="center"/>
    </xf>
    <xf numFmtId="41" fontId="9" fillId="0" borderId="1" xfId="1" applyFont="1" applyBorder="1">
      <alignment vertical="center"/>
    </xf>
    <xf numFmtId="178" fontId="0" fillId="3" borderId="0" xfId="0" applyNumberFormat="1" applyFill="1">
      <alignment vertical="center"/>
    </xf>
    <xf numFmtId="41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workbookViewId="0">
      <selection sqref="A1:O1"/>
    </sheetView>
  </sheetViews>
  <sheetFormatPr defaultRowHeight="16.5"/>
  <cols>
    <col min="1" max="1" width="14.125" customWidth="1"/>
    <col min="2" max="2" width="14.625" customWidth="1"/>
    <col min="3" max="3" width="7.625" customWidth="1"/>
    <col min="4" max="4" width="14.625" customWidth="1"/>
    <col min="5" max="5" width="7.625" customWidth="1"/>
    <col min="9" max="9" width="14.125" customWidth="1"/>
    <col min="10" max="10" width="14.625" customWidth="1"/>
    <col min="11" max="11" width="7.625" customWidth="1"/>
    <col min="12" max="12" width="14.625" customWidth="1"/>
    <col min="13" max="13" width="7.625" customWidth="1"/>
  </cols>
  <sheetData>
    <row r="1" spans="1:15" ht="26.25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26.25">
      <c r="A2" s="11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 ht="20.25">
      <c r="A3" s="26" t="s">
        <v>18</v>
      </c>
    </row>
    <row r="4" spans="1:15" ht="24.95" customHeight="1">
      <c r="A4" s="31" t="s">
        <v>8</v>
      </c>
      <c r="B4" s="31"/>
      <c r="C4" s="31"/>
      <c r="D4" s="31"/>
      <c r="E4" s="31"/>
      <c r="F4" s="31"/>
      <c r="G4" s="31"/>
      <c r="I4" s="31" t="s">
        <v>16</v>
      </c>
      <c r="J4" s="31"/>
      <c r="K4" s="31"/>
      <c r="L4" s="31"/>
      <c r="M4" s="31"/>
      <c r="N4" s="31"/>
      <c r="O4" s="31"/>
    </row>
    <row r="5" spans="1:15">
      <c r="A5" t="s">
        <v>22</v>
      </c>
      <c r="C5" s="1"/>
      <c r="E5" s="1"/>
      <c r="I5" t="s">
        <v>22</v>
      </c>
      <c r="K5" s="1"/>
      <c r="M5" s="1"/>
    </row>
    <row r="6" spans="1:15">
      <c r="B6" s="7">
        <v>2100000</v>
      </c>
      <c r="C6" s="5">
        <v>0.95</v>
      </c>
      <c r="D6" s="1">
        <f>B6*C6</f>
        <v>1995000</v>
      </c>
      <c r="E6" s="1"/>
      <c r="J6" s="7">
        <v>2104000</v>
      </c>
      <c r="K6" s="5">
        <v>0.95</v>
      </c>
      <c r="L6" s="1">
        <f>J6*K6</f>
        <v>1998800</v>
      </c>
      <c r="M6" s="1"/>
    </row>
    <row r="7" spans="1:15" ht="17.25" thickBot="1">
      <c r="A7" s="23" t="s">
        <v>10</v>
      </c>
      <c r="B7" s="24"/>
      <c r="C7" s="24"/>
      <c r="D7" s="24" t="s">
        <v>11</v>
      </c>
      <c r="E7" s="24" t="s">
        <v>12</v>
      </c>
      <c r="I7" s="23" t="s">
        <v>10</v>
      </c>
      <c r="J7" s="24"/>
      <c r="K7" s="24"/>
      <c r="L7" s="24" t="s">
        <v>11</v>
      </c>
      <c r="M7" s="24" t="s">
        <v>12</v>
      </c>
    </row>
    <row r="8" spans="1:15" ht="17.25" thickTop="1">
      <c r="A8" s="8" t="s">
        <v>0</v>
      </c>
      <c r="B8" s="4">
        <f>B6</f>
        <v>2100000</v>
      </c>
      <c r="C8" s="2">
        <v>0.3</v>
      </c>
      <c r="D8" s="3">
        <f>B8*C8</f>
        <v>630000</v>
      </c>
      <c r="E8" s="17">
        <f>D8/$D$12</f>
        <v>0.3</v>
      </c>
      <c r="I8" s="8" t="s">
        <v>0</v>
      </c>
      <c r="J8" s="4">
        <f>J6</f>
        <v>2104000</v>
      </c>
      <c r="K8" s="2">
        <v>0.6</v>
      </c>
      <c r="L8" s="3">
        <f>J8*K8</f>
        <v>1262400</v>
      </c>
      <c r="M8" s="17">
        <f>L8/$L$12</f>
        <v>0.6</v>
      </c>
    </row>
    <row r="9" spans="1:15">
      <c r="A9" s="8" t="s">
        <v>1</v>
      </c>
      <c r="B9" s="4">
        <f>B6</f>
        <v>2100000</v>
      </c>
      <c r="C9" s="2">
        <v>0.65</v>
      </c>
      <c r="D9" s="3">
        <f>B9*C9</f>
        <v>1365000</v>
      </c>
      <c r="E9" s="17">
        <f>D9/$D$12</f>
        <v>0.65</v>
      </c>
      <c r="I9" s="8" t="s">
        <v>1</v>
      </c>
      <c r="J9" s="4">
        <f>J6</f>
        <v>2104000</v>
      </c>
      <c r="K9" s="2">
        <v>0.35</v>
      </c>
      <c r="L9" s="3">
        <f t="shared" ref="L9:L11" si="0">J9*K9</f>
        <v>736400</v>
      </c>
      <c r="M9" s="17">
        <f t="shared" ref="M9:M12" si="1">L9/$L$12</f>
        <v>0.35</v>
      </c>
    </row>
    <row r="10" spans="1:15">
      <c r="A10" s="13" t="s">
        <v>9</v>
      </c>
      <c r="B10" s="14"/>
      <c r="C10" s="15"/>
      <c r="D10" s="16">
        <f>SUM(D8:D9)</f>
        <v>1995000</v>
      </c>
      <c r="E10" s="25"/>
      <c r="I10" s="13" t="s">
        <v>9</v>
      </c>
      <c r="J10" s="14"/>
      <c r="K10" s="15"/>
      <c r="L10" s="16">
        <f>SUM(L8:L9)</f>
        <v>1998800</v>
      </c>
      <c r="M10" s="25"/>
    </row>
    <row r="11" spans="1:15">
      <c r="A11" s="8" t="s">
        <v>2</v>
      </c>
      <c r="B11" s="12">
        <f>B6</f>
        <v>2100000</v>
      </c>
      <c r="C11" s="2">
        <v>0.05</v>
      </c>
      <c r="D11" s="3">
        <f>B11*C11</f>
        <v>105000</v>
      </c>
      <c r="E11" s="17">
        <f>D11/$D$12</f>
        <v>0.05</v>
      </c>
      <c r="I11" s="8" t="s">
        <v>2</v>
      </c>
      <c r="J11" s="12">
        <f>J6</f>
        <v>2104000</v>
      </c>
      <c r="K11" s="2">
        <v>0.05</v>
      </c>
      <c r="L11" s="3">
        <f t="shared" si="0"/>
        <v>105200</v>
      </c>
      <c r="M11" s="17">
        <f t="shared" si="1"/>
        <v>0.05</v>
      </c>
    </row>
    <row r="12" spans="1:15">
      <c r="A12" s="9" t="s">
        <v>3</v>
      </c>
      <c r="B12" s="4"/>
      <c r="C12" s="2"/>
      <c r="D12" s="6">
        <f>D8+D9+D11</f>
        <v>2100000</v>
      </c>
      <c r="E12" s="17">
        <f>D12/$D$12</f>
        <v>1</v>
      </c>
      <c r="I12" s="9" t="s">
        <v>3</v>
      </c>
      <c r="J12" s="4"/>
      <c r="K12" s="2"/>
      <c r="L12" s="6">
        <f>L8+L9+L11</f>
        <v>2104000</v>
      </c>
      <c r="M12" s="17">
        <f t="shared" si="1"/>
        <v>1</v>
      </c>
    </row>
    <row r="14" spans="1:15" ht="20.25">
      <c r="A14" s="26" t="s">
        <v>19</v>
      </c>
    </row>
    <row r="15" spans="1:15" ht="24.95" customHeight="1">
      <c r="A15" s="31" t="s">
        <v>15</v>
      </c>
      <c r="B15" s="31"/>
      <c r="C15" s="31"/>
      <c r="D15" s="31"/>
      <c r="E15" s="31"/>
      <c r="F15" s="31"/>
      <c r="G15" s="31"/>
      <c r="I15" s="31" t="s">
        <v>17</v>
      </c>
      <c r="J15" s="31"/>
      <c r="K15" s="31"/>
      <c r="L15" s="31"/>
      <c r="M15" s="31"/>
      <c r="N15" s="31"/>
      <c r="O15" s="31"/>
    </row>
    <row r="16" spans="1:15">
      <c r="A16" t="s">
        <v>24</v>
      </c>
      <c r="C16" s="1"/>
      <c r="I16" t="s">
        <v>24</v>
      </c>
      <c r="K16" s="1"/>
    </row>
    <row r="17" spans="1:13">
      <c r="A17" s="28">
        <v>1</v>
      </c>
      <c r="B17" s="7">
        <v>1052000</v>
      </c>
      <c r="C17" s="5">
        <v>0.95</v>
      </c>
      <c r="D17" s="1">
        <f>A17*B17*C17</f>
        <v>999400</v>
      </c>
      <c r="I17" s="28">
        <v>1</v>
      </c>
      <c r="J17" s="7">
        <v>1052000</v>
      </c>
      <c r="K17" s="5">
        <v>0.95</v>
      </c>
      <c r="L17" s="1">
        <f>I17*J17*K17</f>
        <v>999400</v>
      </c>
    </row>
    <row r="18" spans="1:13" ht="17.25" thickBot="1">
      <c r="A18" s="23" t="s">
        <v>10</v>
      </c>
      <c r="B18" s="24"/>
      <c r="C18" s="24"/>
      <c r="D18" s="24" t="s">
        <v>11</v>
      </c>
      <c r="E18" s="24" t="s">
        <v>12</v>
      </c>
      <c r="I18" s="23" t="s">
        <v>10</v>
      </c>
      <c r="J18" s="24"/>
      <c r="K18" s="24"/>
      <c r="L18" s="24" t="s">
        <v>11</v>
      </c>
      <c r="M18" s="24" t="s">
        <v>12</v>
      </c>
    </row>
    <row r="19" spans="1:13" ht="16.5" customHeight="1" thickTop="1">
      <c r="A19" s="8" t="s">
        <v>0</v>
      </c>
      <c r="B19" s="4">
        <f>B17</f>
        <v>1052000</v>
      </c>
      <c r="C19" s="2">
        <v>0.3</v>
      </c>
      <c r="D19" s="3">
        <f>A17*B19*C19</f>
        <v>315600</v>
      </c>
      <c r="E19" s="17">
        <f>D19/$D$23</f>
        <v>0.3</v>
      </c>
      <c r="I19" s="8" t="s">
        <v>0</v>
      </c>
      <c r="J19" s="4">
        <f>J17</f>
        <v>1052000</v>
      </c>
      <c r="K19" s="2">
        <v>0.6</v>
      </c>
      <c r="L19" s="3">
        <f>I17*J19*K19</f>
        <v>631200</v>
      </c>
      <c r="M19" s="17">
        <f>L19/$L$23</f>
        <v>0.6</v>
      </c>
    </row>
    <row r="20" spans="1:13" ht="16.5" customHeight="1">
      <c r="A20" s="8" t="s">
        <v>1</v>
      </c>
      <c r="B20" s="4">
        <f>B17</f>
        <v>1052000</v>
      </c>
      <c r="C20" s="2">
        <v>0.65</v>
      </c>
      <c r="D20" s="3">
        <f>A17*B20*C20</f>
        <v>683800</v>
      </c>
      <c r="E20" s="17">
        <f t="shared" ref="E20:E23" si="2">D20/$D$23</f>
        <v>0.65</v>
      </c>
      <c r="I20" s="8" t="s">
        <v>1</v>
      </c>
      <c r="J20" s="4">
        <f>J17</f>
        <v>1052000</v>
      </c>
      <c r="K20" s="2">
        <v>0.35</v>
      </c>
      <c r="L20" s="3">
        <f>I17*J20*K20</f>
        <v>368200</v>
      </c>
      <c r="M20" s="17">
        <f t="shared" ref="M20:M23" si="3">L20/$L$23</f>
        <v>0.35</v>
      </c>
    </row>
    <row r="21" spans="1:13" ht="16.5" customHeight="1">
      <c r="A21" s="13" t="s">
        <v>9</v>
      </c>
      <c r="B21" s="14"/>
      <c r="C21" s="15"/>
      <c r="D21" s="16">
        <f>SUM(D19:D20)</f>
        <v>999400</v>
      </c>
      <c r="E21" s="25"/>
      <c r="I21" s="13" t="s">
        <v>9</v>
      </c>
      <c r="J21" s="14"/>
      <c r="K21" s="15"/>
      <c r="L21" s="16">
        <f>SUM(L19:L20)</f>
        <v>999400</v>
      </c>
      <c r="M21" s="25"/>
    </row>
    <row r="22" spans="1:13" ht="16.5" customHeight="1">
      <c r="A22" s="8" t="s">
        <v>2</v>
      </c>
      <c r="B22" s="12">
        <f>B17</f>
        <v>1052000</v>
      </c>
      <c r="C22" s="2">
        <v>0.05</v>
      </c>
      <c r="D22" s="3">
        <f>A17*B22*C22</f>
        <v>52600</v>
      </c>
      <c r="E22" s="17">
        <f t="shared" si="2"/>
        <v>0.05</v>
      </c>
      <c r="I22" s="8" t="s">
        <v>2</v>
      </c>
      <c r="J22" s="12">
        <f>J17</f>
        <v>1052000</v>
      </c>
      <c r="K22" s="2">
        <v>0.05</v>
      </c>
      <c r="L22" s="3">
        <f>I17*J22*K22</f>
        <v>52600</v>
      </c>
      <c r="M22" s="17">
        <f t="shared" si="3"/>
        <v>0.05</v>
      </c>
    </row>
    <row r="23" spans="1:13" ht="16.5" customHeight="1">
      <c r="A23" s="9" t="s">
        <v>3</v>
      </c>
      <c r="B23" s="4"/>
      <c r="C23" s="2"/>
      <c r="D23" s="6">
        <f>D19+D20+D22</f>
        <v>1052000</v>
      </c>
      <c r="E23" s="17">
        <f t="shared" si="2"/>
        <v>1</v>
      </c>
      <c r="I23" s="9" t="s">
        <v>3</v>
      </c>
      <c r="J23" s="4"/>
      <c r="K23" s="2"/>
      <c r="L23" s="6">
        <f>L19+L20+L22</f>
        <v>1052000</v>
      </c>
      <c r="M23" s="17">
        <f t="shared" si="3"/>
        <v>1</v>
      </c>
    </row>
  </sheetData>
  <mergeCells count="5">
    <mergeCell ref="A1:O1"/>
    <mergeCell ref="A4:G4"/>
    <mergeCell ref="I4:O4"/>
    <mergeCell ref="A15:G15"/>
    <mergeCell ref="I15:O15"/>
  </mergeCells>
  <phoneticPr fontId="2" type="noConversion"/>
  <pageMargins left="0.7" right="0.7" top="0.75" bottom="0.75" header="0.3" footer="0.3"/>
  <pageSetup paperSize="9" scale="74" fitToHeight="0" orientation="landscape" r:id="rId1"/>
  <ignoredErrors>
    <ignoredError sqref="D10 L21 D21 L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workbookViewId="0">
      <selection sqref="A1:O1"/>
    </sheetView>
  </sheetViews>
  <sheetFormatPr defaultRowHeight="16.5"/>
  <cols>
    <col min="1" max="1" width="14.125" customWidth="1"/>
    <col min="2" max="2" width="14.625" customWidth="1"/>
    <col min="3" max="3" width="7.625" customWidth="1"/>
    <col min="4" max="4" width="14.625" customWidth="1"/>
    <col min="5" max="5" width="7.625" customWidth="1"/>
    <col min="9" max="9" width="14.125" customWidth="1"/>
    <col min="10" max="10" width="14.625" customWidth="1"/>
    <col min="11" max="11" width="7.625" customWidth="1"/>
    <col min="12" max="12" width="14.625" customWidth="1"/>
    <col min="13" max="13" width="7.625" customWidth="1"/>
  </cols>
  <sheetData>
    <row r="1" spans="1:15" ht="26.25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26.25">
      <c r="A2" s="11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 ht="20.25">
      <c r="A3" s="26" t="s">
        <v>20</v>
      </c>
    </row>
    <row r="4" spans="1:15" ht="24.95" customHeight="1">
      <c r="A4" s="31" t="s">
        <v>4</v>
      </c>
      <c r="B4" s="31"/>
      <c r="C4" s="31"/>
      <c r="D4" s="31"/>
      <c r="E4" s="31"/>
      <c r="F4" s="31"/>
      <c r="G4" s="31"/>
      <c r="I4" s="31" t="s">
        <v>6</v>
      </c>
      <c r="J4" s="31"/>
      <c r="K4" s="31"/>
      <c r="L4" s="31"/>
      <c r="M4" s="31"/>
      <c r="N4" s="31"/>
      <c r="O4" s="31"/>
    </row>
    <row r="5" spans="1:15">
      <c r="A5" t="s">
        <v>23</v>
      </c>
      <c r="C5" s="1"/>
      <c r="E5" s="1"/>
      <c r="I5" t="s">
        <v>23</v>
      </c>
      <c r="K5" s="1"/>
      <c r="M5" s="1"/>
    </row>
    <row r="6" spans="1:15">
      <c r="B6" s="7">
        <v>2106000</v>
      </c>
      <c r="C6" s="5">
        <v>0.95</v>
      </c>
      <c r="D6" s="1">
        <f>B6*C6</f>
        <v>2000700</v>
      </c>
      <c r="E6" s="1"/>
      <c r="J6" s="7">
        <v>2106000</v>
      </c>
      <c r="K6" s="5">
        <v>0.95</v>
      </c>
      <c r="L6" s="1">
        <f>J6*K6</f>
        <v>2000700</v>
      </c>
      <c r="M6" s="1"/>
    </row>
    <row r="7" spans="1:15" ht="17.25" thickBot="1">
      <c r="A7" s="23" t="s">
        <v>10</v>
      </c>
      <c r="B7" s="24"/>
      <c r="C7" s="24"/>
      <c r="D7" s="24" t="s">
        <v>11</v>
      </c>
      <c r="E7" s="24" t="s">
        <v>12</v>
      </c>
      <c r="I7" s="23" t="s">
        <v>10</v>
      </c>
      <c r="J7" s="24"/>
      <c r="K7" s="24"/>
      <c r="L7" s="24" t="s">
        <v>11</v>
      </c>
      <c r="M7" s="24" t="s">
        <v>12</v>
      </c>
    </row>
    <row r="8" spans="1:15" ht="17.25" thickTop="1">
      <c r="A8" s="18" t="s">
        <v>0</v>
      </c>
      <c r="B8" s="19"/>
      <c r="C8" s="20"/>
      <c r="D8" s="21">
        <f>2000000*30/95</f>
        <v>631578.94736842101</v>
      </c>
      <c r="E8" s="22">
        <f>D8/$D$14</f>
        <v>0.29989503673714196</v>
      </c>
      <c r="I8" s="8" t="s">
        <v>0</v>
      </c>
      <c r="J8" s="4"/>
      <c r="K8" s="2"/>
      <c r="L8" s="3">
        <f>2000000*60/95</f>
        <v>1263157.894736842</v>
      </c>
      <c r="M8" s="17">
        <f>L8/$L$14</f>
        <v>0.59979007347428392</v>
      </c>
    </row>
    <row r="9" spans="1:15">
      <c r="A9" s="8" t="s">
        <v>1</v>
      </c>
      <c r="B9" s="4"/>
      <c r="C9" s="2"/>
      <c r="D9" s="3">
        <f>2000000*65/95</f>
        <v>1368421.0526315789</v>
      </c>
      <c r="E9" s="17">
        <f>D9/$D$14</f>
        <v>0.64977257959714096</v>
      </c>
      <c r="I9" s="8" t="s">
        <v>1</v>
      </c>
      <c r="J9" s="4"/>
      <c r="K9" s="2"/>
      <c r="L9" s="3">
        <f>2000000*35/95</f>
        <v>736842.10526315786</v>
      </c>
      <c r="M9" s="17">
        <f>L9/$L$14</f>
        <v>0.349877542859999</v>
      </c>
    </row>
    <row r="10" spans="1:15">
      <c r="A10" s="13" t="s">
        <v>9</v>
      </c>
      <c r="B10" s="14"/>
      <c r="C10" s="15"/>
      <c r="D10" s="16">
        <f>SUM(D8:D9)</f>
        <v>2000000</v>
      </c>
      <c r="E10" s="25"/>
      <c r="I10" s="13" t="s">
        <v>9</v>
      </c>
      <c r="J10" s="14"/>
      <c r="K10" s="15"/>
      <c r="L10" s="16">
        <f>SUM(L8:L9)</f>
        <v>2000000</v>
      </c>
      <c r="M10" s="25"/>
    </row>
    <row r="11" spans="1:15">
      <c r="A11" s="32" t="s">
        <v>2</v>
      </c>
      <c r="B11" s="12">
        <f>B6</f>
        <v>2106000</v>
      </c>
      <c r="C11" s="2">
        <v>0.05</v>
      </c>
      <c r="D11" s="4">
        <f>B11*C11</f>
        <v>105300</v>
      </c>
      <c r="E11" s="17"/>
      <c r="I11" s="32" t="s">
        <v>2</v>
      </c>
      <c r="J11" s="12">
        <f>J6</f>
        <v>2106000</v>
      </c>
      <c r="K11" s="2">
        <v>0.05</v>
      </c>
      <c r="L11" s="4">
        <f>J11*K11</f>
        <v>105300</v>
      </c>
      <c r="M11" s="17"/>
    </row>
    <row r="12" spans="1:15">
      <c r="A12" s="32"/>
      <c r="B12" s="27">
        <f>B11</f>
        <v>2106000</v>
      </c>
      <c r="C12" s="2">
        <v>0.95</v>
      </c>
      <c r="D12" s="4">
        <f>B12*C12-2000000</f>
        <v>700</v>
      </c>
      <c r="E12" s="17"/>
      <c r="I12" s="32"/>
      <c r="J12" s="27">
        <f>J11</f>
        <v>2106000</v>
      </c>
      <c r="K12" s="2">
        <v>0.95</v>
      </c>
      <c r="L12" s="4">
        <f>J12*K12-2000000</f>
        <v>700</v>
      </c>
      <c r="M12" s="17"/>
    </row>
    <row r="13" spans="1:15">
      <c r="A13" s="32"/>
      <c r="B13" s="4"/>
      <c r="C13" s="2"/>
      <c r="D13" s="3">
        <f>SUM(D11:D12)</f>
        <v>106000</v>
      </c>
      <c r="E13" s="17">
        <f>D13/$D$14</f>
        <v>5.0332383665716997E-2</v>
      </c>
      <c r="I13" s="32"/>
      <c r="J13" s="4"/>
      <c r="K13" s="2"/>
      <c r="L13" s="3">
        <f>SUM(L11:L12)</f>
        <v>106000</v>
      </c>
      <c r="M13" s="17">
        <f>L13/$L$14</f>
        <v>5.0332383665716997E-2</v>
      </c>
    </row>
    <row r="14" spans="1:15">
      <c r="A14" s="9" t="s">
        <v>3</v>
      </c>
      <c r="B14" s="4"/>
      <c r="C14" s="2"/>
      <c r="D14" s="6">
        <f>D8+D9+D13</f>
        <v>2106000</v>
      </c>
      <c r="E14" s="17">
        <f>D14/$D$14</f>
        <v>1</v>
      </c>
      <c r="I14" s="9" t="s">
        <v>3</v>
      </c>
      <c r="J14" s="4"/>
      <c r="K14" s="2"/>
      <c r="L14" s="6">
        <f>L8+L9+L13</f>
        <v>2106000</v>
      </c>
      <c r="M14" s="17">
        <f>L14/$L$14</f>
        <v>1</v>
      </c>
    </row>
    <row r="16" spans="1:15" ht="20.25">
      <c r="A16" s="26" t="s">
        <v>21</v>
      </c>
    </row>
    <row r="17" spans="1:15" ht="24.95" customHeight="1">
      <c r="A17" s="31" t="s">
        <v>5</v>
      </c>
      <c r="B17" s="31"/>
      <c r="C17" s="31"/>
      <c r="D17" s="31"/>
      <c r="E17" s="31"/>
      <c r="F17" s="31"/>
      <c r="G17" s="31"/>
      <c r="I17" s="31" t="s">
        <v>7</v>
      </c>
      <c r="J17" s="31"/>
      <c r="K17" s="31"/>
      <c r="L17" s="31"/>
      <c r="M17" s="31"/>
      <c r="N17" s="31"/>
      <c r="O17" s="31"/>
    </row>
    <row r="18" spans="1:15">
      <c r="A18" t="s">
        <v>25</v>
      </c>
      <c r="C18" s="1"/>
      <c r="I18" t="s">
        <v>25</v>
      </c>
      <c r="K18" s="1"/>
    </row>
    <row r="19" spans="1:15">
      <c r="A19" s="28">
        <v>1</v>
      </c>
      <c r="B19" s="7">
        <v>1055000</v>
      </c>
      <c r="C19" s="5">
        <v>0.95</v>
      </c>
      <c r="D19" s="1">
        <f>A19*B19*C19</f>
        <v>1002250</v>
      </c>
      <c r="I19" s="28">
        <v>1</v>
      </c>
      <c r="J19" s="7">
        <v>1055000</v>
      </c>
      <c r="K19" s="5">
        <v>0.95</v>
      </c>
      <c r="L19" s="1">
        <f>I19*J19*K19</f>
        <v>1002250</v>
      </c>
    </row>
    <row r="20" spans="1:15" ht="17.25" thickBot="1">
      <c r="A20" s="23" t="s">
        <v>10</v>
      </c>
      <c r="B20" s="24"/>
      <c r="C20" s="24"/>
      <c r="D20" s="24" t="s">
        <v>11</v>
      </c>
      <c r="E20" s="24" t="s">
        <v>12</v>
      </c>
      <c r="I20" s="23" t="s">
        <v>10</v>
      </c>
      <c r="J20" s="24"/>
      <c r="K20" s="24"/>
      <c r="L20" s="24" t="s">
        <v>11</v>
      </c>
      <c r="M20" s="24" t="s">
        <v>12</v>
      </c>
    </row>
    <row r="21" spans="1:15" ht="16.5" customHeight="1" thickTop="1">
      <c r="A21" s="8" t="s">
        <v>0</v>
      </c>
      <c r="B21" s="4"/>
      <c r="C21" s="2"/>
      <c r="D21" s="3">
        <f>A19*(1000000*30/95)</f>
        <v>315789.4736842105</v>
      </c>
      <c r="E21" s="17">
        <f>D21/$D$26</f>
        <v>0.29932651534048388</v>
      </c>
      <c r="I21" s="8" t="s">
        <v>0</v>
      </c>
      <c r="J21" s="4"/>
      <c r="K21" s="2"/>
      <c r="L21" s="3">
        <f>I19*(1000000*60/95)</f>
        <v>631578.94736842101</v>
      </c>
      <c r="M21" s="17">
        <f>L21/$L$26</f>
        <v>0.59865303068096776</v>
      </c>
    </row>
    <row r="22" spans="1:15" ht="16.5" customHeight="1">
      <c r="A22" s="8" t="s">
        <v>1</v>
      </c>
      <c r="B22" s="4"/>
      <c r="C22" s="2"/>
      <c r="D22" s="3">
        <f>A19*(1000000*65/95)</f>
        <v>684210.52631578944</v>
      </c>
      <c r="E22" s="17">
        <f>D22/$D$26</f>
        <v>0.64854078323771513</v>
      </c>
      <c r="I22" s="8" t="s">
        <v>1</v>
      </c>
      <c r="J22" s="4"/>
      <c r="K22" s="2"/>
      <c r="L22" s="3">
        <f>I19*(1000000*35/95)</f>
        <v>368421.05263157893</v>
      </c>
      <c r="M22" s="17">
        <f>L22/$L$26</f>
        <v>0.3492142678972312</v>
      </c>
    </row>
    <row r="23" spans="1:15" ht="16.5" customHeight="1">
      <c r="A23" s="13" t="s">
        <v>9</v>
      </c>
      <c r="B23" s="14"/>
      <c r="C23" s="15"/>
      <c r="D23" s="16">
        <f>SUM(D21:D22)</f>
        <v>1000000</v>
      </c>
      <c r="E23" s="25"/>
      <c r="I23" s="13" t="s">
        <v>9</v>
      </c>
      <c r="J23" s="14"/>
      <c r="K23" s="15"/>
      <c r="L23" s="16">
        <f>SUM(L21:L22)</f>
        <v>1000000</v>
      </c>
      <c r="M23" s="25"/>
    </row>
    <row r="24" spans="1:15" ht="16.5" customHeight="1">
      <c r="A24" s="32" t="s">
        <v>2</v>
      </c>
      <c r="B24" s="12">
        <v>1000000</v>
      </c>
      <c r="C24" s="2"/>
      <c r="D24" s="4">
        <f>(A19*B19)-(A19*B24)</f>
        <v>55000</v>
      </c>
      <c r="E24" s="17"/>
      <c r="I24" s="32" t="s">
        <v>2</v>
      </c>
      <c r="J24" s="12">
        <v>1000000</v>
      </c>
      <c r="K24" s="2"/>
      <c r="L24" s="4">
        <f>(I19*J19)-(I19*J24)</f>
        <v>55000</v>
      </c>
      <c r="M24" s="17"/>
    </row>
    <row r="25" spans="1:15" ht="16.5" customHeight="1">
      <c r="A25" s="32"/>
      <c r="B25" s="4"/>
      <c r="C25" s="2"/>
      <c r="D25" s="3">
        <f>SUM(D24:D24)</f>
        <v>55000</v>
      </c>
      <c r="E25" s="17">
        <f>D25/$D$26</f>
        <v>5.2132701421800945E-2</v>
      </c>
      <c r="I25" s="32"/>
      <c r="J25" s="27"/>
      <c r="K25" s="2"/>
      <c r="L25" s="3">
        <f>SUM(L24:L24)</f>
        <v>55000</v>
      </c>
      <c r="M25" s="17">
        <f>L25/$L$26</f>
        <v>5.2132701421800945E-2</v>
      </c>
    </row>
    <row r="26" spans="1:15" ht="16.5" customHeight="1">
      <c r="A26" s="9" t="s">
        <v>3</v>
      </c>
      <c r="B26" s="4"/>
      <c r="C26" s="2"/>
      <c r="D26" s="6">
        <f>D21+D22+D25</f>
        <v>1055000</v>
      </c>
      <c r="E26" s="17">
        <f>D26/$D$26</f>
        <v>1</v>
      </c>
      <c r="I26" s="9" t="s">
        <v>3</v>
      </c>
      <c r="J26" s="4"/>
      <c r="K26" s="2"/>
      <c r="L26" s="6">
        <f>L21+L22+L25</f>
        <v>1055000</v>
      </c>
      <c r="M26" s="17">
        <f>L26/$L$26</f>
        <v>1</v>
      </c>
    </row>
    <row r="28" spans="1:15">
      <c r="B28" s="29"/>
    </row>
  </sheetData>
  <mergeCells count="9">
    <mergeCell ref="A1:O1"/>
    <mergeCell ref="A11:A13"/>
    <mergeCell ref="A24:A25"/>
    <mergeCell ref="I11:I13"/>
    <mergeCell ref="I24:I25"/>
    <mergeCell ref="A4:G4"/>
    <mergeCell ref="A17:G17"/>
    <mergeCell ref="I4:O4"/>
    <mergeCell ref="I17:O17"/>
  </mergeCells>
  <phoneticPr fontId="2" type="noConversion"/>
  <pageMargins left="0.7" right="0.7" top="0.75" bottom="0.75" header="0.3" footer="0.3"/>
  <pageSetup paperSize="9" scale="7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총공사비 2백(세대), 1백(공용) 이하</vt:lpstr>
      <vt:lpstr>총공사비 2백(세대), 1백(공용) 초과</vt:lpstr>
      <vt:lpstr>'총공사비 2백(세대), 1백(공용) 이하'!Print_Area</vt:lpstr>
      <vt:lpstr>'총공사비 2백(세대), 1백(공용) 초과'!Print_Area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</dc:creator>
  <cp:lastModifiedBy>Windows 사용자</cp:lastModifiedBy>
  <cp:lastPrinted>2022-03-10T06:51:06Z</cp:lastPrinted>
  <dcterms:created xsi:type="dcterms:W3CDTF">2022-03-10T06:10:17Z</dcterms:created>
  <dcterms:modified xsi:type="dcterms:W3CDTF">2022-10-19T01:13:00Z</dcterms:modified>
</cp:coreProperties>
</file>