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305" yWindow="5580" windowWidth="14670" windowHeight="8115"/>
  </bookViews>
  <sheets>
    <sheet name="심의안건" sheetId="4" r:id="rId1"/>
    <sheet name="대상자별지내역" sheetId="9" r:id="rId2"/>
  </sheets>
  <definedNames>
    <definedName name="_xlnm._FilterDatabase" localSheetId="1" hidden="1">대상자별지내역!$A$12:$M$16</definedName>
    <definedName name="_xlnm._FilterDatabase" localSheetId="0" hidden="1">심의안건!$A$1:$L$10</definedName>
    <definedName name="_xlnm.Print_Area" localSheetId="1">대상자별지내역!$A$1:$M$27</definedName>
    <definedName name="_xlnm.Print_Area" localSheetId="0">심의안건!$A$1:$L$20</definedName>
    <definedName name="_xlnm.Print_Titles" localSheetId="1">대상자별지내역!$3:$4</definedName>
    <definedName name="_xlnm.Print_Titles" localSheetId="0">심의안건!$3:$3</definedName>
  </definedNames>
  <calcPr calcId="145621"/>
</workbook>
</file>

<file path=xl/calcChain.xml><?xml version="1.0" encoding="utf-8"?>
<calcChain xmlns="http://schemas.openxmlformats.org/spreadsheetml/2006/main">
  <c r="I4" i="4" l="1"/>
  <c r="J4" i="4"/>
  <c r="K4" i="4"/>
  <c r="L4" i="4"/>
  <c r="G4" i="4"/>
  <c r="H4" i="4"/>
  <c r="H9" i="4" l="1"/>
  <c r="I9" i="4"/>
  <c r="J9" i="4"/>
  <c r="K9" i="4"/>
  <c r="L9" i="4"/>
  <c r="H7" i="4"/>
  <c r="I7" i="4"/>
  <c r="J7" i="4"/>
  <c r="K7" i="4"/>
  <c r="L7" i="4"/>
  <c r="G7" i="4"/>
  <c r="H5" i="4"/>
  <c r="I5" i="4"/>
  <c r="J5" i="4"/>
  <c r="K5" i="4"/>
  <c r="L5" i="4"/>
  <c r="G5" i="4"/>
  <c r="C5" i="4"/>
  <c r="C7" i="4"/>
  <c r="G8" i="4"/>
  <c r="F7" i="4"/>
  <c r="D12" i="9" l="1"/>
  <c r="D5" i="9" l="1"/>
  <c r="H5" i="9"/>
  <c r="I5" i="9"/>
  <c r="J5" i="9"/>
  <c r="L5" i="9"/>
  <c r="M5" i="9"/>
  <c r="K5" i="9"/>
  <c r="H10" i="9"/>
  <c r="H9" i="9"/>
  <c r="H8" i="9"/>
  <c r="H7" i="9"/>
  <c r="H6" i="9"/>
  <c r="G5" i="9"/>
  <c r="F5" i="4"/>
  <c r="C4" i="4"/>
  <c r="M12" i="9" l="1"/>
  <c r="L12" i="9"/>
  <c r="J12" i="9"/>
  <c r="K12" i="9"/>
  <c r="I12" i="9"/>
  <c r="H12" i="9"/>
  <c r="G9" i="4"/>
  <c r="C9" i="4"/>
  <c r="D21" i="9" l="1"/>
  <c r="H27" i="9"/>
  <c r="J27" i="9" s="1"/>
  <c r="L27" i="9" s="1"/>
  <c r="H26" i="9"/>
  <c r="J26" i="9" s="1"/>
  <c r="L26" i="9" s="1"/>
  <c r="H25" i="9"/>
  <c r="J25" i="9" s="1"/>
  <c r="L25" i="9" s="1"/>
  <c r="H24" i="9"/>
  <c r="J24" i="9" s="1"/>
  <c r="L24" i="9" s="1"/>
  <c r="H23" i="9"/>
  <c r="J23" i="9" s="1"/>
  <c r="H22" i="9"/>
  <c r="J22" i="9" s="1"/>
  <c r="J21" i="9" s="1"/>
  <c r="L16" i="4"/>
  <c r="K16" i="4"/>
  <c r="J16" i="4"/>
  <c r="C16" i="4"/>
  <c r="G20" i="4"/>
  <c r="H20" i="4" s="1"/>
  <c r="G19" i="4"/>
  <c r="I19" i="4" s="1"/>
  <c r="G18" i="4"/>
  <c r="G17" i="4"/>
  <c r="F16" i="4"/>
  <c r="G16" i="4" l="1"/>
  <c r="L21" i="9"/>
  <c r="H21" i="9"/>
  <c r="I22" i="9"/>
  <c r="I24" i="9"/>
  <c r="K24" i="9" s="1"/>
  <c r="M24" i="9" s="1"/>
  <c r="I26" i="9"/>
  <c r="K26" i="9" s="1"/>
  <c r="M26" i="9" s="1"/>
  <c r="I23" i="9"/>
  <c r="K23" i="9" s="1"/>
  <c r="I25" i="9"/>
  <c r="K25" i="9" s="1"/>
  <c r="M25" i="9" s="1"/>
  <c r="I27" i="9"/>
  <c r="K27" i="9" s="1"/>
  <c r="M27" i="9" s="1"/>
  <c r="I20" i="4"/>
  <c r="I16" i="4" s="1"/>
  <c r="H19" i="4"/>
  <c r="H16" i="4" s="1"/>
  <c r="M21" i="9" l="1"/>
  <c r="K22" i="9"/>
  <c r="K21" i="9" s="1"/>
  <c r="I21" i="9"/>
</calcChain>
</file>

<file path=xl/sharedStrings.xml><?xml version="1.0" encoding="utf-8"?>
<sst xmlns="http://schemas.openxmlformats.org/spreadsheetml/2006/main" count="218" uniqueCount="125">
  <si>
    <t>부서명</t>
    <phoneticPr fontId="1" type="noConversion"/>
  </si>
  <si>
    <t>계</t>
    <phoneticPr fontId="1" type="noConversion"/>
  </si>
  <si>
    <t>보조금</t>
    <phoneticPr fontId="1" type="noConversion"/>
  </si>
  <si>
    <t>자부담</t>
    <phoneticPr fontId="1" type="noConversion"/>
  </si>
  <si>
    <t>1차(해당부서)</t>
    <phoneticPr fontId="1" type="noConversion"/>
  </si>
  <si>
    <t>3차(위원회)</t>
    <phoneticPr fontId="1" type="noConversion"/>
  </si>
  <si>
    <t>2차(예산부서)</t>
    <phoneticPr fontId="1" type="noConversion"/>
  </si>
  <si>
    <t>보 조 사 업 자</t>
    <phoneticPr fontId="1" type="noConversion"/>
  </si>
  <si>
    <t>보 조 사 업 명</t>
    <phoneticPr fontId="1" type="noConversion"/>
  </si>
  <si>
    <t>사 업 내 용</t>
    <phoneticPr fontId="1" type="noConversion"/>
  </si>
  <si>
    <t>(단위 : 천원)</t>
    <phoneticPr fontId="1" type="noConversion"/>
  </si>
  <si>
    <t>과목명</t>
    <phoneticPr fontId="1" type="noConversion"/>
  </si>
  <si>
    <t>주소</t>
    <phoneticPr fontId="1" type="noConversion"/>
  </si>
  <si>
    <t>성명</t>
    <phoneticPr fontId="1" type="noConversion"/>
  </si>
  <si>
    <t>2016년
지원액</t>
    <phoneticPr fontId="1" type="noConversion"/>
  </si>
  <si>
    <t>농정과</t>
  </si>
  <si>
    <t>민간자본사업보조</t>
  </si>
  <si>
    <t xml:space="preserve"> 소계</t>
    <phoneticPr fontId="1" type="noConversion"/>
  </si>
  <si>
    <t>1차(해당부서)</t>
    <phoneticPr fontId="1" type="noConversion"/>
  </si>
  <si>
    <t>계</t>
    <phoneticPr fontId="1" type="noConversion"/>
  </si>
  <si>
    <t>2018년도 제8회 예천군 보조금심의위원회 대상자선정심의 조서</t>
    <phoneticPr fontId="1" type="noConversion"/>
  </si>
  <si>
    <t>2018년도 제8회 예천군 보조금심의위원회 대상자내역 별지 조서</t>
    <phoneticPr fontId="1" type="noConversion"/>
  </si>
  <si>
    <t>산림축산과</t>
  </si>
  <si>
    <t>민간자본사업보조</t>
    <phoneticPr fontId="1" type="noConversion"/>
  </si>
  <si>
    <t>산림축산과</t>
    <phoneticPr fontId="1" type="noConversion"/>
  </si>
  <si>
    <t>깨끗한 축산환경 지원
(파리구제제 구입지원)</t>
  </si>
  <si>
    <t>축산분뇨처리용 톱밥지원</t>
  </si>
  <si>
    <t>예천읍 한천길 37-10 변병현</t>
    <phoneticPr fontId="1" type="noConversion"/>
  </si>
  <si>
    <t>면역강화용사료첨가제 지원사업</t>
    <phoneticPr fontId="1" type="noConversion"/>
  </si>
  <si>
    <t>민간자본사업보조</t>
    <phoneticPr fontId="1" type="noConversion"/>
  </si>
  <si>
    <t>산림축산과</t>
    <phoneticPr fontId="1" type="noConversion"/>
  </si>
  <si>
    <t>예천읍 양궁로 14 윤홍식</t>
    <phoneticPr fontId="1" type="noConversion"/>
  </si>
  <si>
    <t>어린송아지용양질조사료 지원사업</t>
    <phoneticPr fontId="1" type="noConversion"/>
  </si>
  <si>
    <t>용궁면 용궁로 143 윤우상 외 1명
(대상자 내역 별지)</t>
    <phoneticPr fontId="1" type="noConversion"/>
  </si>
  <si>
    <t>예천읍 왕신1리길  85-5 김홍륵 외 3명
(대상자 내역 별지)</t>
    <phoneticPr fontId="1" type="noConversion"/>
  </si>
  <si>
    <t>산림축산과 소계</t>
    <phoneticPr fontId="1" type="noConversion"/>
  </si>
  <si>
    <t>산림축산과</t>
    <phoneticPr fontId="1" type="noConversion"/>
  </si>
  <si>
    <t>용궁면 용궁로 143</t>
    <phoneticPr fontId="1" type="noConversion"/>
  </si>
  <si>
    <t>윤우상</t>
    <phoneticPr fontId="1" type="noConversion"/>
  </si>
  <si>
    <t>민간자본사업보조</t>
    <phoneticPr fontId="1" type="noConversion"/>
  </si>
  <si>
    <t>효자면 보리밭길 17-25</t>
    <phoneticPr fontId="1" type="noConversion"/>
  </si>
  <si>
    <t>박수환</t>
    <phoneticPr fontId="1" type="noConversion"/>
  </si>
  <si>
    <t>예천읍 왕신1리길 85-5</t>
    <phoneticPr fontId="1" type="noConversion"/>
  </si>
  <si>
    <t>김홍륵</t>
    <phoneticPr fontId="1" type="noConversion"/>
  </si>
  <si>
    <t>유천면 광전2길 49</t>
    <phoneticPr fontId="1" type="noConversion"/>
  </si>
  <si>
    <t>황덕분</t>
    <phoneticPr fontId="1" type="noConversion"/>
  </si>
  <si>
    <t>유천면 마천길 125</t>
    <phoneticPr fontId="1" type="noConversion"/>
  </si>
  <si>
    <t>심창용</t>
    <phoneticPr fontId="1" type="noConversion"/>
  </si>
  <si>
    <t>지보면 소화2길 105-31</t>
    <phoneticPr fontId="1" type="noConversion"/>
  </si>
  <si>
    <t>강수원</t>
    <phoneticPr fontId="1" type="noConversion"/>
  </si>
  <si>
    <t>12천원 * 70포 * 70%</t>
    <phoneticPr fontId="1" type="noConversion"/>
  </si>
  <si>
    <t>12천원 * 75포 * 70%</t>
    <phoneticPr fontId="1" type="noConversion"/>
  </si>
  <si>
    <t>3천원 * 300포 * 50%</t>
    <phoneticPr fontId="1" type="noConversion"/>
  </si>
  <si>
    <t>3천원 * 530포 * 50%</t>
    <phoneticPr fontId="1" type="noConversion"/>
  </si>
  <si>
    <t>3천원 * 380포 * 50%</t>
    <phoneticPr fontId="1" type="noConversion"/>
  </si>
  <si>
    <t>3천원 * 70포 * 50%</t>
    <phoneticPr fontId="1" type="noConversion"/>
  </si>
  <si>
    <t>300천원 * 1식 * 70%</t>
    <phoneticPr fontId="1" type="noConversion"/>
  </si>
  <si>
    <t>1,440천원 * 1식 * 30%</t>
    <phoneticPr fontId="1" type="noConversion"/>
  </si>
  <si>
    <t>12천원 * 145포 * 70%</t>
    <phoneticPr fontId="1" type="noConversion"/>
  </si>
  <si>
    <t>농정과 소계</t>
  </si>
  <si>
    <t>감천면 석송로332-15 장규동 외 7명
(대상자 내역 별지)</t>
  </si>
  <si>
    <t>중소형농기계 지원</t>
  </si>
  <si>
    <t>2,000천원 * 8대 * 50%</t>
  </si>
  <si>
    <t>호명면 원곡길 131-9 장원덕</t>
  </si>
  <si>
    <t>소득작목육성지원사업
(장기성PO필름)</t>
  </si>
  <si>
    <t>4천원 * 1,500㎡ * 50%</t>
  </si>
  <si>
    <t>예천읍 용산길 124-1 황금훈</t>
  </si>
  <si>
    <t>소득작목육성지원사업
(이동식저온저장고)</t>
  </si>
  <si>
    <t>6,000천원 * 1동 * 50%</t>
  </si>
  <si>
    <t>예천읍 효자로 159-16 김두석</t>
  </si>
  <si>
    <t>원예산업육성지원사업
(이동식저온저장고)</t>
  </si>
  <si>
    <t>개포면 송담길 42-15 김동한</t>
  </si>
  <si>
    <t>원예산업육성지원사업
(점적관수사업)</t>
  </si>
  <si>
    <t>1천원 * 800㎡ * 50%</t>
  </si>
  <si>
    <t>예천아로니아협동조합 조병렬</t>
  </si>
  <si>
    <t>우수 농특산물 포장재 개선 지원</t>
  </si>
  <si>
    <t>아로니아 포장박스 제작
(2.5천원 * 4,000매 * 50%)</t>
  </si>
  <si>
    <t>감천면 석송로 332-15</t>
  </si>
  <si>
    <t>장규동</t>
  </si>
  <si>
    <t>중소형농기계 지원사업</t>
  </si>
  <si>
    <t>2,000,000원 * 1대 * 50%</t>
  </si>
  <si>
    <t>유천면 유용로 307</t>
  </si>
  <si>
    <t>박구상</t>
  </si>
  <si>
    <t>풍양면 청운길 116</t>
  </si>
  <si>
    <t>권오근</t>
  </si>
  <si>
    <t>개포면 용개로 1091-3</t>
  </si>
  <si>
    <t>윤용식</t>
  </si>
  <si>
    <t>개포면 동소리길 202-218</t>
  </si>
  <si>
    <t>황종인</t>
  </si>
  <si>
    <t>개포면 우감2길 20</t>
  </si>
  <si>
    <t>고대곤</t>
  </si>
  <si>
    <t>개포면 송담길 38</t>
  </si>
  <si>
    <t>최진규</t>
  </si>
  <si>
    <t>개포면 황산1길 126-8</t>
  </si>
  <si>
    <t>유명희</t>
  </si>
  <si>
    <t xml:space="preserve"> 소계</t>
    <phoneticPr fontId="1" type="noConversion"/>
  </si>
  <si>
    <t>3천원 * 1,280포 * 50%</t>
    <phoneticPr fontId="1" type="noConversion"/>
  </si>
  <si>
    <t>새마을경제과 소계</t>
    <phoneticPr fontId="1" type="noConversion"/>
  </si>
  <si>
    <t>새마을경제과</t>
    <phoneticPr fontId="1" type="noConversion"/>
  </si>
  <si>
    <t>미니태양광 보급지원사업</t>
    <phoneticPr fontId="1" type="noConversion"/>
  </si>
  <si>
    <t>민간자본사업보조
(이전재원)</t>
    <phoneticPr fontId="1" type="noConversion"/>
  </si>
  <si>
    <t>미니태양광 보급지원사업 6개소</t>
    <phoneticPr fontId="1" type="noConversion"/>
  </si>
  <si>
    <t xml:space="preserve">예천읍 밤나무골길 33 동신그린타운 101동 401호 신상대 외 5명(대상자 내역 별지) </t>
    <phoneticPr fontId="1" type="noConversion"/>
  </si>
  <si>
    <t>미니태양광 보급지원사업</t>
    <phoneticPr fontId="1" type="noConversion"/>
  </si>
  <si>
    <t xml:space="preserve"> 소계</t>
    <phoneticPr fontId="1" type="noConversion"/>
  </si>
  <si>
    <t>예천읍 밤나무골길 33 동신그린타운 101동 401호</t>
    <phoneticPr fontId="1" type="noConversion"/>
  </si>
  <si>
    <t>신상대</t>
    <phoneticPr fontId="1" type="noConversion"/>
  </si>
  <si>
    <t>미니태양광 1식 : 1,608천원
(설치용량 : 500W)</t>
    <phoneticPr fontId="1" type="noConversion"/>
  </si>
  <si>
    <t>예천읍 밤나무골길 33 동신그린타운 101동 202호</t>
    <phoneticPr fontId="1" type="noConversion"/>
  </si>
  <si>
    <t>김홍국</t>
    <phoneticPr fontId="1" type="noConversion"/>
  </si>
  <si>
    <t>예천읍 밤나무골길 33 동신그린타운 101동 302호</t>
    <phoneticPr fontId="1" type="noConversion"/>
  </si>
  <si>
    <t>조승태</t>
    <phoneticPr fontId="1" type="noConversion"/>
  </si>
  <si>
    <t>미니태양광 1식 : 804천원
(설치용량 : 300W)</t>
    <phoneticPr fontId="1" type="noConversion"/>
  </si>
  <si>
    <t>예천읍 밤나무골길 33 동신그린타운 101동 104호</t>
    <phoneticPr fontId="1" type="noConversion"/>
  </si>
  <si>
    <t>이재호</t>
    <phoneticPr fontId="1" type="noConversion"/>
  </si>
  <si>
    <t>예천읍 밤나무골길 33 동신그린타운 101동 402호</t>
    <phoneticPr fontId="1" type="noConversion"/>
  </si>
  <si>
    <t>강성목</t>
    <phoneticPr fontId="1" type="noConversion"/>
  </si>
  <si>
    <t>예천읍 대심1길57-6</t>
    <phoneticPr fontId="1" type="noConversion"/>
  </si>
  <si>
    <t>김승년</t>
    <phoneticPr fontId="1" type="noConversion"/>
  </si>
  <si>
    <t>2017년
지원액</t>
    <phoneticPr fontId="1" type="noConversion"/>
  </si>
  <si>
    <t>환경관리과 소계</t>
    <phoneticPr fontId="1" type="noConversion"/>
  </si>
  <si>
    <t>환경관리과</t>
  </si>
  <si>
    <t>예천군 전기자동차 민간보급사업</t>
    <phoneticPr fontId="1" type="noConversion"/>
  </si>
  <si>
    <t>45,000천원 * 1식 * 40%</t>
    <phoneticPr fontId="1" type="noConversion"/>
  </si>
  <si>
    <t>풍양면 덕암로 1124-28 이순선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</si>
</sst>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);[Red]\(#,##0\)"/>
  </numFmts>
  <fonts count="1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2"/>
      <color rgb="FF000000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sz val="16"/>
      <color rgb="FF000000"/>
      <name val="맑은 고딕"/>
      <family val="3"/>
      <charset val="129"/>
      <scheme val="minor"/>
    </font>
    <font>
      <sz val="18"/>
      <color rgb="FF000000"/>
      <name val="맑은 고딕"/>
      <family val="3"/>
      <charset val="129"/>
      <scheme val="minor"/>
    </font>
    <font>
      <sz val="28"/>
      <color theme="1"/>
      <name val="맑은 고딕"/>
      <family val="2"/>
      <charset val="129"/>
      <scheme val="minor"/>
    </font>
    <font>
      <sz val="28"/>
      <color theme="1"/>
      <name val="맑은 고딕"/>
      <family val="3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35"/>
      <color theme="1"/>
      <name val="HY헤드라인M"/>
      <family val="1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6"/>
      <name val="맑은 고딕"/>
      <family val="3"/>
      <charset val="129"/>
      <scheme val="minor"/>
    </font>
    <font>
      <sz val="14"/>
      <color rgb="FF000000"/>
      <name val="맑은 고딕"/>
      <family val="3"/>
      <charset val="129"/>
      <scheme val="minor"/>
    </font>
    <font>
      <b/>
      <sz val="35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0" borderId="0"/>
    <xf numFmtId="41" fontId="12" fillId="0" borderId="0" applyFont="0" applyFill="0" applyBorder="0" applyAlignment="0" applyProtection="0"/>
    <xf numFmtId="41" fontId="1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0" fontId="12" fillId="0" borderId="0">
      <alignment vertical="center"/>
    </xf>
    <xf numFmtId="41" fontId="12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41" fontId="14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/>
    <xf numFmtId="0" fontId="3" fillId="0" borderId="0">
      <alignment vertical="center"/>
    </xf>
  </cellStyleXfs>
  <cellXfs count="68">
    <xf numFmtId="0" fontId="0" fillId="0" borderId="0" xfId="0">
      <alignment vertical="center"/>
    </xf>
    <xf numFmtId="0" fontId="10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0" fillId="0" borderId="0" xfId="0">
      <alignment vertical="center"/>
    </xf>
    <xf numFmtId="0" fontId="6" fillId="0" borderId="5" xfId="0" applyFont="1" applyBorder="1" applyAlignment="1">
      <alignment vertical="center" wrapText="1"/>
    </xf>
    <xf numFmtId="0" fontId="6" fillId="0" borderId="5" xfId="0" applyFont="1" applyBorder="1" applyAlignment="1">
      <alignment horizontal="left" vertical="center" wrapText="1"/>
    </xf>
    <xf numFmtId="41" fontId="7" fillId="0" borderId="5" xfId="1" applyFont="1" applyBorder="1" applyAlignment="1">
      <alignment horizontal="right" vertical="center" wrapText="1"/>
    </xf>
    <xf numFmtId="0" fontId="10" fillId="0" borderId="5" xfId="0" applyFont="1" applyBorder="1" applyAlignment="1">
      <alignment horizontal="center" vertical="center"/>
    </xf>
    <xf numFmtId="0" fontId="0" fillId="0" borderId="0" xfId="0">
      <alignment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left" vertical="center" wrapText="1"/>
    </xf>
    <xf numFmtId="0" fontId="13" fillId="0" borderId="0" xfId="0" applyFont="1">
      <alignment vertical="center"/>
    </xf>
    <xf numFmtId="0" fontId="10" fillId="3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/>
    </xf>
    <xf numFmtId="0" fontId="10" fillId="3" borderId="13" xfId="0" applyFont="1" applyFill="1" applyBorder="1" applyAlignment="1">
      <alignment horizontal="center" vertical="center" wrapText="1"/>
    </xf>
    <xf numFmtId="41" fontId="10" fillId="3" borderId="13" xfId="1" applyFont="1" applyFill="1" applyBorder="1" applyAlignment="1">
      <alignment horizontal="center" vertical="center"/>
    </xf>
    <xf numFmtId="41" fontId="7" fillId="2" borderId="10" xfId="1" applyFont="1" applyFill="1" applyBorder="1" applyAlignment="1">
      <alignment horizontal="right" vertical="center" wrapText="1"/>
    </xf>
    <xf numFmtId="176" fontId="5" fillId="0" borderId="5" xfId="0" applyNumberFormat="1" applyFont="1" applyBorder="1" applyAlignment="1">
      <alignment horizontal="right" vertical="center"/>
    </xf>
    <xf numFmtId="0" fontId="5" fillId="0" borderId="5" xfId="0" applyFont="1" applyFill="1" applyBorder="1" applyAlignment="1">
      <alignment horizontal="left" vertical="center" wrapText="1" shrinkToFit="1"/>
    </xf>
    <xf numFmtId="0" fontId="5" fillId="0" borderId="5" xfId="0" applyFont="1" applyFill="1" applyBorder="1" applyAlignment="1">
      <alignment horizontal="center" vertical="center" wrapText="1" shrinkToFi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41" fontId="7" fillId="0" borderId="5" xfId="1" applyFont="1" applyBorder="1" applyAlignment="1">
      <alignment horizontal="right" vertical="center" wrapText="1"/>
    </xf>
    <xf numFmtId="0" fontId="6" fillId="2" borderId="10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41" fontId="7" fillId="2" borderId="10" xfId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1" fontId="7" fillId="0" borderId="5" xfId="1" applyFont="1" applyBorder="1" applyAlignment="1">
      <alignment vertical="center" wrapText="1"/>
    </xf>
    <xf numFmtId="0" fontId="6" fillId="0" borderId="5" xfId="0" applyFont="1" applyBorder="1" applyAlignment="1">
      <alignment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vertical="center"/>
    </xf>
    <xf numFmtId="0" fontId="6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1" fontId="7" fillId="2" borderId="5" xfId="1" applyFont="1" applyFill="1" applyBorder="1" applyAlignment="1">
      <alignment horizontal="right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 wrapText="1"/>
    </xf>
    <xf numFmtId="41" fontId="7" fillId="0" borderId="5" xfId="1" applyFont="1" applyBorder="1" applyAlignment="1">
      <alignment horizontal="right" vertical="center" wrapText="1"/>
    </xf>
    <xf numFmtId="41" fontId="7" fillId="2" borderId="10" xfId="1" applyFont="1" applyFill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41" fontId="7" fillId="0" borderId="5" xfId="1" applyFont="1" applyBorder="1" applyAlignment="1">
      <alignment vertical="center" wrapText="1"/>
    </xf>
    <xf numFmtId="0" fontId="15" fillId="0" borderId="5" xfId="15" applyFont="1" applyFill="1" applyBorder="1" applyAlignment="1">
      <alignment horizontal="left" vertical="center" shrinkToFit="1"/>
    </xf>
    <xf numFmtId="0" fontId="15" fillId="0" borderId="5" xfId="15" applyFont="1" applyFill="1" applyBorder="1" applyAlignment="1">
      <alignment horizontal="center" vertical="center"/>
    </xf>
    <xf numFmtId="0" fontId="15" fillId="0" borderId="5" xfId="15" applyFont="1" applyBorder="1" applyAlignment="1">
      <alignment horizontal="left" vertical="center"/>
    </xf>
    <xf numFmtId="0" fontId="15" fillId="0" borderId="14" xfId="15" applyFont="1" applyFill="1" applyBorder="1" applyAlignment="1">
      <alignment horizontal="center" vertical="center"/>
    </xf>
    <xf numFmtId="41" fontId="6" fillId="0" borderId="5" xfId="1" applyFont="1" applyBorder="1" applyAlignment="1">
      <alignment horizontal="center" vertical="center" wrapText="1"/>
    </xf>
    <xf numFmtId="0" fontId="2" fillId="0" borderId="4" xfId="0" applyFont="1" applyBorder="1" applyAlignment="1">
      <alignment horizontal="right" vertical="center"/>
    </xf>
    <xf numFmtId="0" fontId="17" fillId="0" borderId="0" xfId="0" applyFont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</cellXfs>
  <cellStyles count="16">
    <cellStyle name="쉼표 [0]" xfId="1" builtinId="6"/>
    <cellStyle name="쉼표 [0] 2" xfId="3"/>
    <cellStyle name="쉼표 [0] 2 2" xfId="7"/>
    <cellStyle name="쉼표 [0] 2 3" xfId="14"/>
    <cellStyle name="쉼표 [0] 2 4" xfId="13"/>
    <cellStyle name="쉼표 [0] 2 5" xfId="5"/>
    <cellStyle name="쉼표 [0] 2 6" xfId="4"/>
    <cellStyle name="쉼표 [0] 3" xfId="9"/>
    <cellStyle name="쉼표 [0] 4" xfId="10"/>
    <cellStyle name="쉼표 [0] 5" xfId="12"/>
    <cellStyle name="표준" xfId="0" builtinId="0"/>
    <cellStyle name="표준 2" xfId="2"/>
    <cellStyle name="표준 2 2" xfId="6"/>
    <cellStyle name="표준 3" xfId="8"/>
    <cellStyle name="표준 4" xfId="11"/>
    <cellStyle name="표준 4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L21"/>
  <sheetViews>
    <sheetView tabSelected="1" view="pageBreakPreview" topLeftCell="B1" zoomScale="85" zoomScaleNormal="71" zoomScaleSheetLayoutView="85" workbookViewId="0">
      <pane ySplit="1" topLeftCell="A2" activePane="bottomLeft" state="frozen"/>
      <selection pane="bottomLeft" activeCell="K7" sqref="K7"/>
    </sheetView>
  </sheetViews>
  <sheetFormatPr defaultRowHeight="16.5" x14ac:dyDescent="0.3"/>
  <cols>
    <col min="1" max="1" width="17.25" customWidth="1"/>
    <col min="2" max="2" width="54.375" bestFit="1" customWidth="1"/>
    <col min="3" max="3" width="47.5" customWidth="1"/>
    <col min="4" max="4" width="32.125" hidden="1" customWidth="1"/>
    <col min="5" max="5" width="45.5" customWidth="1"/>
    <col min="6" max="6" width="20.625" hidden="1" customWidth="1"/>
    <col min="7" max="9" width="20.625" customWidth="1"/>
    <col min="10" max="10" width="20" customWidth="1"/>
    <col min="11" max="12" width="19.125" customWidth="1"/>
  </cols>
  <sheetData>
    <row r="1" spans="1:12" ht="77.25" customHeight="1" x14ac:dyDescent="0.3">
      <c r="A1" s="58" t="s">
        <v>20</v>
      </c>
      <c r="B1" s="58"/>
      <c r="C1" s="58"/>
      <c r="D1" s="58"/>
      <c r="E1" s="58"/>
      <c r="F1" s="58"/>
      <c r="G1" s="58"/>
      <c r="H1" s="58"/>
      <c r="I1" s="58"/>
      <c r="J1" s="58"/>
      <c r="K1" s="58"/>
      <c r="L1" s="58"/>
    </row>
    <row r="2" spans="1:12" ht="52.5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57" t="s">
        <v>10</v>
      </c>
      <c r="L2" s="57"/>
    </row>
    <row r="3" spans="1:12" ht="60.75" customHeight="1" thickBot="1" x14ac:dyDescent="0.35">
      <c r="A3" s="1" t="s">
        <v>0</v>
      </c>
      <c r="B3" s="2" t="s">
        <v>7</v>
      </c>
      <c r="C3" s="2" t="s">
        <v>8</v>
      </c>
      <c r="D3" s="2" t="s">
        <v>11</v>
      </c>
      <c r="E3" s="2" t="s">
        <v>9</v>
      </c>
      <c r="F3" s="3" t="s">
        <v>14</v>
      </c>
      <c r="G3" s="2" t="s">
        <v>1</v>
      </c>
      <c r="H3" s="2" t="s">
        <v>2</v>
      </c>
      <c r="I3" s="2" t="s">
        <v>3</v>
      </c>
      <c r="J3" s="2" t="s">
        <v>18</v>
      </c>
      <c r="K3" s="2" t="s">
        <v>6</v>
      </c>
      <c r="L3" s="4" t="s">
        <v>5</v>
      </c>
    </row>
    <row r="4" spans="1:12" s="18" customFormat="1" ht="60.75" customHeight="1" thickTop="1" x14ac:dyDescent="0.3">
      <c r="A4" s="22"/>
      <c r="B4" s="23" t="s">
        <v>19</v>
      </c>
      <c r="C4" s="24" t="str">
        <f>SUBTOTAL(103,C5:C20)&amp;"건"</f>
        <v>12건</v>
      </c>
      <c r="D4" s="24"/>
      <c r="E4" s="24"/>
      <c r="F4" s="25"/>
      <c r="G4" s="26">
        <f>G5+G7+G9+G16</f>
        <v>105160</v>
      </c>
      <c r="H4" s="26">
        <f>H5+H7+H9+H16</f>
        <v>49406</v>
      </c>
      <c r="I4" s="26">
        <f t="shared" ref="I4:L4" si="0">I5+I7+I9+I16</f>
        <v>55754</v>
      </c>
      <c r="J4" s="26">
        <f t="shared" si="0"/>
        <v>49406</v>
      </c>
      <c r="K4" s="26">
        <f t="shared" si="0"/>
        <v>49406</v>
      </c>
      <c r="L4" s="26">
        <f t="shared" si="0"/>
        <v>49406</v>
      </c>
    </row>
    <row r="5" spans="1:12" s="18" customFormat="1" ht="42.75" customHeight="1" x14ac:dyDescent="0.3">
      <c r="A5" s="59" t="s">
        <v>97</v>
      </c>
      <c r="B5" s="60"/>
      <c r="C5" s="34">
        <f>SUBTOTAL(103,C6)</f>
        <v>1</v>
      </c>
      <c r="D5" s="34"/>
      <c r="E5" s="35"/>
      <c r="F5" s="49">
        <f>SUBTOTAL(9,F6:F9)</f>
        <v>375600</v>
      </c>
      <c r="G5" s="49">
        <f>SUBTOTAL(9,G6)</f>
        <v>8040</v>
      </c>
      <c r="H5" s="49">
        <f t="shared" ref="H5:L5" si="1">SUBTOTAL(9,H6)</f>
        <v>5226</v>
      </c>
      <c r="I5" s="49">
        <f t="shared" si="1"/>
        <v>2814</v>
      </c>
      <c r="J5" s="49">
        <f t="shared" si="1"/>
        <v>5226</v>
      </c>
      <c r="K5" s="49">
        <f t="shared" si="1"/>
        <v>5226</v>
      </c>
      <c r="L5" s="49">
        <f t="shared" si="1"/>
        <v>5226</v>
      </c>
    </row>
    <row r="6" spans="1:12" s="18" customFormat="1" ht="74.25" customHeight="1" x14ac:dyDescent="0.3">
      <c r="A6" s="46" t="s">
        <v>98</v>
      </c>
      <c r="B6" s="39" t="s">
        <v>102</v>
      </c>
      <c r="C6" s="50" t="s">
        <v>103</v>
      </c>
      <c r="D6" s="50" t="s">
        <v>100</v>
      </c>
      <c r="E6" s="50" t="s">
        <v>101</v>
      </c>
      <c r="F6" s="48"/>
      <c r="G6" s="48">
        <v>8040</v>
      </c>
      <c r="H6" s="48">
        <v>5226</v>
      </c>
      <c r="I6" s="48">
        <v>2814</v>
      </c>
      <c r="J6" s="48">
        <v>5226</v>
      </c>
      <c r="K6" s="48">
        <v>5226</v>
      </c>
      <c r="L6" s="48">
        <v>5226</v>
      </c>
    </row>
    <row r="7" spans="1:12" s="18" customFormat="1" ht="42" customHeight="1" x14ac:dyDescent="0.3">
      <c r="A7" s="59" t="s">
        <v>120</v>
      </c>
      <c r="B7" s="60"/>
      <c r="C7" s="34">
        <f>SUBTOTAL(103,C8)</f>
        <v>1</v>
      </c>
      <c r="D7" s="34"/>
      <c r="E7" s="34"/>
      <c r="F7" s="49">
        <f>SUBTOTAL(9,F8:F19)</f>
        <v>751200</v>
      </c>
      <c r="G7" s="49">
        <f>SUBTOTAL(9,G8)</f>
        <v>45000</v>
      </c>
      <c r="H7" s="49">
        <f t="shared" ref="H7:L7" si="2">SUBTOTAL(9,H8)</f>
        <v>18000</v>
      </c>
      <c r="I7" s="49">
        <f t="shared" si="2"/>
        <v>27000</v>
      </c>
      <c r="J7" s="49">
        <f t="shared" si="2"/>
        <v>18000</v>
      </c>
      <c r="K7" s="49">
        <f t="shared" si="2"/>
        <v>18000</v>
      </c>
      <c r="L7" s="49">
        <f t="shared" si="2"/>
        <v>18000</v>
      </c>
    </row>
    <row r="8" spans="1:12" s="18" customFormat="1" ht="87.75" customHeight="1" x14ac:dyDescent="0.3">
      <c r="A8" s="46" t="s">
        <v>121</v>
      </c>
      <c r="B8" s="39" t="s">
        <v>124</v>
      </c>
      <c r="C8" s="47" t="s">
        <v>122</v>
      </c>
      <c r="D8" s="50" t="s">
        <v>16</v>
      </c>
      <c r="E8" s="56" t="s">
        <v>123</v>
      </c>
      <c r="F8" s="48"/>
      <c r="G8" s="48">
        <f>H8+I8</f>
        <v>45000</v>
      </c>
      <c r="H8" s="48">
        <v>18000</v>
      </c>
      <c r="I8" s="48">
        <v>27000</v>
      </c>
      <c r="J8" s="48">
        <v>18000</v>
      </c>
      <c r="K8" s="48">
        <v>18000</v>
      </c>
      <c r="L8" s="48">
        <v>18000</v>
      </c>
    </row>
    <row r="9" spans="1:12" ht="42" customHeight="1" x14ac:dyDescent="0.3">
      <c r="A9" s="59" t="s">
        <v>59</v>
      </c>
      <c r="B9" s="60"/>
      <c r="C9" s="34">
        <f>SUBTOTAL(103,C10:C15)</f>
        <v>6</v>
      </c>
      <c r="D9" s="34"/>
      <c r="E9" s="35"/>
      <c r="F9" s="36">
        <v>375600</v>
      </c>
      <c r="G9" s="36">
        <f>SUM(G10:G15)</f>
        <v>44800</v>
      </c>
      <c r="H9" s="49">
        <f t="shared" ref="H9:L9" si="3">SUM(H10:H15)</f>
        <v>22400</v>
      </c>
      <c r="I9" s="49">
        <f t="shared" si="3"/>
        <v>22400</v>
      </c>
      <c r="J9" s="49">
        <f t="shared" si="3"/>
        <v>22400</v>
      </c>
      <c r="K9" s="49">
        <f t="shared" si="3"/>
        <v>22400</v>
      </c>
      <c r="L9" s="49">
        <f t="shared" si="3"/>
        <v>22400</v>
      </c>
    </row>
    <row r="10" spans="1:12" s="18" customFormat="1" ht="75" customHeight="1" x14ac:dyDescent="0.3">
      <c r="A10" s="31" t="s">
        <v>15</v>
      </c>
      <c r="B10" s="32" t="s">
        <v>60</v>
      </c>
      <c r="C10" s="50" t="s">
        <v>61</v>
      </c>
      <c r="D10" s="37" t="s">
        <v>16</v>
      </c>
      <c r="E10" s="50" t="s">
        <v>62</v>
      </c>
      <c r="F10" s="33">
        <v>375600</v>
      </c>
      <c r="G10" s="33">
        <v>16000</v>
      </c>
      <c r="H10" s="33">
        <v>8000</v>
      </c>
      <c r="I10" s="33">
        <v>8000</v>
      </c>
      <c r="J10" s="38">
        <v>8000</v>
      </c>
      <c r="K10" s="51">
        <v>8000</v>
      </c>
      <c r="L10" s="51">
        <v>8000</v>
      </c>
    </row>
    <row r="11" spans="1:12" s="18" customFormat="1" ht="75" customHeight="1" x14ac:dyDescent="0.3">
      <c r="A11" s="31" t="s">
        <v>15</v>
      </c>
      <c r="B11" s="39" t="s">
        <v>63</v>
      </c>
      <c r="C11" s="50" t="s">
        <v>64</v>
      </c>
      <c r="D11" s="37" t="s">
        <v>16</v>
      </c>
      <c r="E11" s="50" t="s">
        <v>65</v>
      </c>
      <c r="F11" s="33">
        <v>0</v>
      </c>
      <c r="G11" s="33">
        <v>6000</v>
      </c>
      <c r="H11" s="33">
        <v>3000</v>
      </c>
      <c r="I11" s="33">
        <v>3000</v>
      </c>
      <c r="J11" s="33">
        <v>3000</v>
      </c>
      <c r="K11" s="48">
        <v>3000</v>
      </c>
      <c r="L11" s="48">
        <v>3000</v>
      </c>
    </row>
    <row r="12" spans="1:12" s="18" customFormat="1" ht="75" customHeight="1" x14ac:dyDescent="0.3">
      <c r="A12" s="31" t="s">
        <v>15</v>
      </c>
      <c r="B12" s="39" t="s">
        <v>66</v>
      </c>
      <c r="C12" s="50" t="s">
        <v>67</v>
      </c>
      <c r="D12" s="37" t="s">
        <v>16</v>
      </c>
      <c r="E12" s="50" t="s">
        <v>68</v>
      </c>
      <c r="F12" s="33"/>
      <c r="G12" s="33">
        <v>6000</v>
      </c>
      <c r="H12" s="33">
        <v>3000</v>
      </c>
      <c r="I12" s="33">
        <v>3000</v>
      </c>
      <c r="J12" s="33">
        <v>3000</v>
      </c>
      <c r="K12" s="48">
        <v>3000</v>
      </c>
      <c r="L12" s="48">
        <v>3000</v>
      </c>
    </row>
    <row r="13" spans="1:12" s="18" customFormat="1" ht="75" customHeight="1" x14ac:dyDescent="0.3">
      <c r="A13" s="31" t="s">
        <v>15</v>
      </c>
      <c r="B13" s="39" t="s">
        <v>69</v>
      </c>
      <c r="C13" s="50" t="s">
        <v>70</v>
      </c>
      <c r="D13" s="37" t="s">
        <v>16</v>
      </c>
      <c r="E13" s="50" t="s">
        <v>68</v>
      </c>
      <c r="F13" s="33"/>
      <c r="G13" s="33">
        <v>6000</v>
      </c>
      <c r="H13" s="33">
        <v>3000</v>
      </c>
      <c r="I13" s="33">
        <v>3000</v>
      </c>
      <c r="J13" s="33">
        <v>3000</v>
      </c>
      <c r="K13" s="48">
        <v>3000</v>
      </c>
      <c r="L13" s="48">
        <v>3000</v>
      </c>
    </row>
    <row r="14" spans="1:12" s="18" customFormat="1" ht="75" customHeight="1" x14ac:dyDescent="0.3">
      <c r="A14" s="31" t="s">
        <v>15</v>
      </c>
      <c r="B14" s="39" t="s">
        <v>71</v>
      </c>
      <c r="C14" s="50" t="s">
        <v>72</v>
      </c>
      <c r="D14" s="37" t="s">
        <v>16</v>
      </c>
      <c r="E14" s="50" t="s">
        <v>73</v>
      </c>
      <c r="F14" s="33">
        <v>0</v>
      </c>
      <c r="G14" s="33">
        <v>800</v>
      </c>
      <c r="H14" s="33">
        <v>400</v>
      </c>
      <c r="I14" s="33">
        <v>400</v>
      </c>
      <c r="J14" s="33">
        <v>400</v>
      </c>
      <c r="K14" s="48">
        <v>400</v>
      </c>
      <c r="L14" s="48">
        <v>400</v>
      </c>
    </row>
    <row r="15" spans="1:12" s="18" customFormat="1" ht="75" customHeight="1" x14ac:dyDescent="0.3">
      <c r="A15" s="31" t="s">
        <v>15</v>
      </c>
      <c r="B15" s="32" t="s">
        <v>74</v>
      </c>
      <c r="C15" s="50" t="s">
        <v>75</v>
      </c>
      <c r="D15" s="37" t="s">
        <v>16</v>
      </c>
      <c r="E15" s="40" t="s">
        <v>76</v>
      </c>
      <c r="F15" s="33"/>
      <c r="G15" s="33">
        <v>10000</v>
      </c>
      <c r="H15" s="33">
        <v>5000</v>
      </c>
      <c r="I15" s="33">
        <v>5000</v>
      </c>
      <c r="J15" s="33">
        <v>5000</v>
      </c>
      <c r="K15" s="48">
        <v>5000</v>
      </c>
      <c r="L15" s="48">
        <v>5000</v>
      </c>
    </row>
    <row r="16" spans="1:12" s="18" customFormat="1" ht="42" customHeight="1" x14ac:dyDescent="0.3">
      <c r="A16" s="59" t="s">
        <v>35</v>
      </c>
      <c r="B16" s="60"/>
      <c r="C16" s="34">
        <f>SUBTOTAL(103,C17:C20)</f>
        <v>4</v>
      </c>
      <c r="D16" s="11"/>
      <c r="E16" s="35"/>
      <c r="F16" s="27">
        <f>SUBTOTAL(9,F17:F25)</f>
        <v>0</v>
      </c>
      <c r="G16" s="27">
        <f>SUBTOTAL(9,G17:G20)</f>
        <v>7320</v>
      </c>
      <c r="H16" s="27">
        <f t="shared" ref="H16:L16" si="4">SUBTOTAL(9,H17:H20)</f>
        <v>3780</v>
      </c>
      <c r="I16" s="27">
        <f t="shared" si="4"/>
        <v>3540</v>
      </c>
      <c r="J16" s="27">
        <f t="shared" si="4"/>
        <v>3780</v>
      </c>
      <c r="K16" s="27">
        <f t="shared" si="4"/>
        <v>3780</v>
      </c>
      <c r="L16" s="27">
        <f t="shared" si="4"/>
        <v>3780</v>
      </c>
    </row>
    <row r="17" spans="1:12" s="18" customFormat="1" ht="92.25" customHeight="1" x14ac:dyDescent="0.3">
      <c r="A17" s="12" t="s">
        <v>22</v>
      </c>
      <c r="B17" s="14" t="s">
        <v>27</v>
      </c>
      <c r="C17" s="50" t="s">
        <v>28</v>
      </c>
      <c r="D17" s="15" t="s">
        <v>29</v>
      </c>
      <c r="E17" s="50" t="s">
        <v>56</v>
      </c>
      <c r="F17" s="16"/>
      <c r="G17" s="16">
        <f>SUM(H17:I17)</f>
        <v>300</v>
      </c>
      <c r="H17" s="16">
        <v>210</v>
      </c>
      <c r="I17" s="16">
        <v>90</v>
      </c>
      <c r="J17" s="16">
        <v>210</v>
      </c>
      <c r="K17" s="16">
        <v>210</v>
      </c>
      <c r="L17" s="16">
        <v>210</v>
      </c>
    </row>
    <row r="18" spans="1:12" s="18" customFormat="1" ht="63.75" customHeight="1" x14ac:dyDescent="0.3">
      <c r="A18" s="12" t="s">
        <v>30</v>
      </c>
      <c r="B18" s="14" t="s">
        <v>31</v>
      </c>
      <c r="C18" s="50" t="s">
        <v>32</v>
      </c>
      <c r="D18" s="15" t="s">
        <v>29</v>
      </c>
      <c r="E18" s="50" t="s">
        <v>57</v>
      </c>
      <c r="F18" s="16"/>
      <c r="G18" s="16">
        <f>SUM(H18:I18)</f>
        <v>1440</v>
      </c>
      <c r="H18" s="16">
        <v>432</v>
      </c>
      <c r="I18" s="16">
        <v>1008</v>
      </c>
      <c r="J18" s="16">
        <v>432</v>
      </c>
      <c r="K18" s="16">
        <v>432</v>
      </c>
      <c r="L18" s="16">
        <v>432</v>
      </c>
    </row>
    <row r="19" spans="1:12" s="18" customFormat="1" ht="87.75" customHeight="1" x14ac:dyDescent="0.3">
      <c r="A19" s="12" t="s">
        <v>22</v>
      </c>
      <c r="B19" s="14" t="s">
        <v>33</v>
      </c>
      <c r="C19" s="50" t="s">
        <v>25</v>
      </c>
      <c r="D19" s="15" t="s">
        <v>16</v>
      </c>
      <c r="E19" s="50" t="s">
        <v>58</v>
      </c>
      <c r="F19" s="16"/>
      <c r="G19" s="16">
        <f>12*145</f>
        <v>1740</v>
      </c>
      <c r="H19" s="16">
        <f>G19*0.7</f>
        <v>1218</v>
      </c>
      <c r="I19" s="16">
        <f>G19*0.3</f>
        <v>522</v>
      </c>
      <c r="J19" s="16">
        <v>1218</v>
      </c>
      <c r="K19" s="16">
        <v>1218</v>
      </c>
      <c r="L19" s="16">
        <v>1218</v>
      </c>
    </row>
    <row r="20" spans="1:12" s="18" customFormat="1" ht="72.75" customHeight="1" x14ac:dyDescent="0.3">
      <c r="A20" s="12" t="s">
        <v>22</v>
      </c>
      <c r="B20" s="14" t="s">
        <v>34</v>
      </c>
      <c r="C20" s="50" t="s">
        <v>26</v>
      </c>
      <c r="D20" s="15" t="s">
        <v>16</v>
      </c>
      <c r="E20" s="50" t="s">
        <v>96</v>
      </c>
      <c r="F20" s="16"/>
      <c r="G20" s="16">
        <f>3*1280</f>
        <v>3840</v>
      </c>
      <c r="H20" s="16">
        <f>G20*0.5</f>
        <v>1920</v>
      </c>
      <c r="I20" s="16">
        <f>G20*0.5</f>
        <v>1920</v>
      </c>
      <c r="J20" s="16">
        <v>1920</v>
      </c>
      <c r="K20" s="16">
        <v>1920</v>
      </c>
      <c r="L20" s="16">
        <v>1920</v>
      </c>
    </row>
    <row r="21" spans="1:12" ht="50.1" customHeight="1" x14ac:dyDescent="0.3"/>
  </sheetData>
  <mergeCells count="6">
    <mergeCell ref="K2:L2"/>
    <mergeCell ref="A1:L1"/>
    <mergeCell ref="A16:B16"/>
    <mergeCell ref="A9:B9"/>
    <mergeCell ref="A5:B5"/>
    <mergeCell ref="A7:B7"/>
  </mergeCells>
  <phoneticPr fontId="1" type="noConversion"/>
  <pageMargins left="0" right="0" top="0.74803149606299213" bottom="0.74803149606299213" header="0.31496062992125984" footer="0.31496062992125984"/>
  <pageSetup paperSize="12" scale="57" fitToHeight="0" orientation="landscape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M27"/>
  <sheetViews>
    <sheetView view="pageBreakPreview" zoomScale="70" zoomScaleNormal="85" zoomScaleSheetLayoutView="70" workbookViewId="0">
      <pane ySplit="5" topLeftCell="A6" activePane="bottomLeft" state="frozen"/>
      <selection pane="bottomLeft" activeCell="C24" sqref="C24"/>
    </sheetView>
  </sheetViews>
  <sheetFormatPr defaultRowHeight="16.5" x14ac:dyDescent="0.3"/>
  <cols>
    <col min="1" max="1" width="20.875" style="13" customWidth="1"/>
    <col min="2" max="2" width="38.5" style="13" customWidth="1"/>
    <col min="3" max="3" width="25.125" style="13" customWidth="1"/>
    <col min="4" max="4" width="47" style="13" customWidth="1"/>
    <col min="5" max="5" width="32.125" style="13" customWidth="1"/>
    <col min="6" max="6" width="39.625" style="13" customWidth="1"/>
    <col min="7" max="13" width="20.625" style="13" customWidth="1"/>
    <col min="14" max="16384" width="9" style="13"/>
  </cols>
  <sheetData>
    <row r="1" spans="1:13" ht="77.25" customHeight="1" x14ac:dyDescent="0.3">
      <c r="A1" s="58" t="s">
        <v>21</v>
      </c>
      <c r="B1" s="61"/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</row>
    <row r="2" spans="1:13" ht="36" customHeight="1" x14ac:dyDescent="0.3">
      <c r="A2" s="6"/>
      <c r="B2" s="5"/>
      <c r="C2" s="5"/>
      <c r="D2" s="5"/>
      <c r="E2" s="5"/>
      <c r="F2" s="5"/>
      <c r="G2" s="5"/>
      <c r="H2" s="5"/>
      <c r="I2" s="5"/>
      <c r="J2" s="5"/>
      <c r="K2" s="5"/>
      <c r="L2" s="62" t="s">
        <v>10</v>
      </c>
      <c r="M2" s="62"/>
    </row>
    <row r="3" spans="1:13" ht="36" customHeight="1" x14ac:dyDescent="0.3">
      <c r="A3" s="63" t="s">
        <v>0</v>
      </c>
      <c r="B3" s="65" t="s">
        <v>7</v>
      </c>
      <c r="C3" s="65"/>
      <c r="D3" s="63" t="s">
        <v>8</v>
      </c>
      <c r="E3" s="63" t="s">
        <v>11</v>
      </c>
      <c r="F3" s="63" t="s">
        <v>9</v>
      </c>
      <c r="G3" s="66" t="s">
        <v>119</v>
      </c>
      <c r="H3" s="63" t="s">
        <v>1</v>
      </c>
      <c r="I3" s="63" t="s">
        <v>2</v>
      </c>
      <c r="J3" s="63" t="s">
        <v>3</v>
      </c>
      <c r="K3" s="63" t="s">
        <v>4</v>
      </c>
      <c r="L3" s="63" t="s">
        <v>6</v>
      </c>
      <c r="M3" s="63" t="s">
        <v>5</v>
      </c>
    </row>
    <row r="4" spans="1:13" ht="36" customHeight="1" x14ac:dyDescent="0.3">
      <c r="A4" s="64"/>
      <c r="B4" s="17" t="s">
        <v>12</v>
      </c>
      <c r="C4" s="17" t="s">
        <v>13</v>
      </c>
      <c r="D4" s="64"/>
      <c r="E4" s="64"/>
      <c r="F4" s="64"/>
      <c r="G4" s="67"/>
      <c r="H4" s="64"/>
      <c r="I4" s="64"/>
      <c r="J4" s="64"/>
      <c r="K4" s="64"/>
      <c r="L4" s="64"/>
      <c r="M4" s="64"/>
    </row>
    <row r="5" spans="1:13" s="18" customFormat="1" ht="63.75" customHeight="1" x14ac:dyDescent="0.3">
      <c r="A5" s="41" t="s">
        <v>104</v>
      </c>
      <c r="B5" s="42"/>
      <c r="C5" s="41"/>
      <c r="D5" s="43">
        <f>SUBTOTAL(103,D6:D11)</f>
        <v>6</v>
      </c>
      <c r="E5" s="43"/>
      <c r="F5" s="44"/>
      <c r="G5" s="45">
        <f>SUBTOTAL(9,G6:G26)</f>
        <v>0</v>
      </c>
      <c r="H5" s="45">
        <f>SUM(H6:H11)</f>
        <v>8040</v>
      </c>
      <c r="I5" s="45">
        <f>SUM(I6:I11)</f>
        <v>5226</v>
      </c>
      <c r="J5" s="45">
        <f>SUM(J6:J11)</f>
        <v>2814</v>
      </c>
      <c r="K5" s="45">
        <f>SUM(K6:K11)</f>
        <v>5226</v>
      </c>
      <c r="L5" s="45">
        <f t="shared" ref="L5:M5" si="0">SUM(L6:L11)</f>
        <v>5226</v>
      </c>
      <c r="M5" s="45">
        <f t="shared" si="0"/>
        <v>5226</v>
      </c>
    </row>
    <row r="6" spans="1:13" s="18" customFormat="1" ht="63.75" customHeight="1" x14ac:dyDescent="0.3">
      <c r="A6" s="46" t="s">
        <v>98</v>
      </c>
      <c r="B6" s="20" t="s">
        <v>105</v>
      </c>
      <c r="C6" s="19" t="s">
        <v>106</v>
      </c>
      <c r="D6" s="47" t="s">
        <v>99</v>
      </c>
      <c r="E6" s="50" t="s">
        <v>100</v>
      </c>
      <c r="F6" s="50" t="s">
        <v>107</v>
      </c>
      <c r="G6" s="46"/>
      <c r="H6" s="28">
        <f t="shared" ref="H6:H10" si="1">SUM(I6:J6)</f>
        <v>1608</v>
      </c>
      <c r="I6" s="28">
        <v>1005</v>
      </c>
      <c r="J6" s="28">
        <v>603</v>
      </c>
      <c r="K6" s="28">
        <v>1005</v>
      </c>
      <c r="L6" s="28">
        <v>1005</v>
      </c>
      <c r="M6" s="28">
        <v>1005</v>
      </c>
    </row>
    <row r="7" spans="1:13" s="18" customFormat="1" ht="63.75" customHeight="1" x14ac:dyDescent="0.3">
      <c r="A7" s="46" t="s">
        <v>98</v>
      </c>
      <c r="B7" s="20" t="s">
        <v>108</v>
      </c>
      <c r="C7" s="19" t="s">
        <v>109</v>
      </c>
      <c r="D7" s="47" t="s">
        <v>99</v>
      </c>
      <c r="E7" s="50" t="s">
        <v>100</v>
      </c>
      <c r="F7" s="50" t="s">
        <v>107</v>
      </c>
      <c r="G7" s="46"/>
      <c r="H7" s="28">
        <f t="shared" si="1"/>
        <v>1608</v>
      </c>
      <c r="I7" s="28">
        <v>1005</v>
      </c>
      <c r="J7" s="28">
        <v>603</v>
      </c>
      <c r="K7" s="28">
        <v>1005</v>
      </c>
      <c r="L7" s="28">
        <v>1005</v>
      </c>
      <c r="M7" s="28">
        <v>1005</v>
      </c>
    </row>
    <row r="8" spans="1:13" s="18" customFormat="1" ht="63.75" customHeight="1" x14ac:dyDescent="0.3">
      <c r="A8" s="46" t="s">
        <v>98</v>
      </c>
      <c r="B8" s="20" t="s">
        <v>110</v>
      </c>
      <c r="C8" s="30" t="s">
        <v>111</v>
      </c>
      <c r="D8" s="47" t="s">
        <v>99</v>
      </c>
      <c r="E8" s="50" t="s">
        <v>100</v>
      </c>
      <c r="F8" s="50" t="s">
        <v>112</v>
      </c>
      <c r="G8" s="46"/>
      <c r="H8" s="28">
        <f t="shared" si="1"/>
        <v>804</v>
      </c>
      <c r="I8" s="28">
        <v>603</v>
      </c>
      <c r="J8" s="28">
        <v>201</v>
      </c>
      <c r="K8" s="28">
        <v>603</v>
      </c>
      <c r="L8" s="28">
        <v>603</v>
      </c>
      <c r="M8" s="28">
        <v>603</v>
      </c>
    </row>
    <row r="9" spans="1:13" s="18" customFormat="1" ht="63.75" customHeight="1" x14ac:dyDescent="0.3">
      <c r="A9" s="46" t="s">
        <v>98</v>
      </c>
      <c r="B9" s="20" t="s">
        <v>113</v>
      </c>
      <c r="C9" s="30" t="s">
        <v>114</v>
      </c>
      <c r="D9" s="47" t="s">
        <v>99</v>
      </c>
      <c r="E9" s="50" t="s">
        <v>100</v>
      </c>
      <c r="F9" s="50" t="s">
        <v>107</v>
      </c>
      <c r="G9" s="46"/>
      <c r="H9" s="28">
        <f t="shared" si="1"/>
        <v>1608</v>
      </c>
      <c r="I9" s="28">
        <v>1005</v>
      </c>
      <c r="J9" s="28">
        <v>603</v>
      </c>
      <c r="K9" s="28">
        <v>1005</v>
      </c>
      <c r="L9" s="28">
        <v>1005</v>
      </c>
      <c r="M9" s="28">
        <v>1005</v>
      </c>
    </row>
    <row r="10" spans="1:13" s="18" customFormat="1" ht="63.75" customHeight="1" x14ac:dyDescent="0.3">
      <c r="A10" s="46" t="s">
        <v>98</v>
      </c>
      <c r="B10" s="20" t="s">
        <v>115</v>
      </c>
      <c r="C10" s="30" t="s">
        <v>116</v>
      </c>
      <c r="D10" s="47" t="s">
        <v>99</v>
      </c>
      <c r="E10" s="50" t="s">
        <v>100</v>
      </c>
      <c r="F10" s="50" t="s">
        <v>107</v>
      </c>
      <c r="G10" s="46"/>
      <c r="H10" s="28">
        <f t="shared" si="1"/>
        <v>1608</v>
      </c>
      <c r="I10" s="28">
        <v>1005</v>
      </c>
      <c r="J10" s="28">
        <v>603</v>
      </c>
      <c r="K10" s="28">
        <v>1005</v>
      </c>
      <c r="L10" s="28">
        <v>1005</v>
      </c>
      <c r="M10" s="28">
        <v>1005</v>
      </c>
    </row>
    <row r="11" spans="1:13" s="18" customFormat="1" ht="63.75" customHeight="1" x14ac:dyDescent="0.3">
      <c r="A11" s="46" t="s">
        <v>98</v>
      </c>
      <c r="B11" s="29" t="s">
        <v>117</v>
      </c>
      <c r="C11" s="30" t="s">
        <v>118</v>
      </c>
      <c r="D11" s="47" t="s">
        <v>99</v>
      </c>
      <c r="E11" s="50" t="s">
        <v>100</v>
      </c>
      <c r="F11" s="50" t="s">
        <v>112</v>
      </c>
      <c r="G11" s="46"/>
      <c r="H11" s="28">
        <v>804</v>
      </c>
      <c r="I11" s="28">
        <v>603</v>
      </c>
      <c r="J11" s="28">
        <v>201</v>
      </c>
      <c r="K11" s="28">
        <v>603</v>
      </c>
      <c r="L11" s="28">
        <v>603</v>
      </c>
      <c r="M11" s="28">
        <v>603</v>
      </c>
    </row>
    <row r="12" spans="1:13" ht="57.95" customHeight="1" x14ac:dyDescent="0.3">
      <c r="A12" s="41" t="s">
        <v>95</v>
      </c>
      <c r="B12" s="42"/>
      <c r="C12" s="41"/>
      <c r="D12" s="43">
        <f>SUBTOTAL(103,D13:D20)</f>
        <v>8</v>
      </c>
      <c r="E12" s="43"/>
      <c r="F12" s="44"/>
      <c r="G12" s="45"/>
      <c r="H12" s="45">
        <f>SUM(H13:H20)</f>
        <v>16000</v>
      </c>
      <c r="I12" s="45">
        <f>SUM(I13:I20)</f>
        <v>8000</v>
      </c>
      <c r="J12" s="45">
        <f t="shared" ref="J12:M12" si="2">SUM(J13:J20)</f>
        <v>8000</v>
      </c>
      <c r="K12" s="45">
        <f t="shared" si="2"/>
        <v>8000</v>
      </c>
      <c r="L12" s="45">
        <f t="shared" si="2"/>
        <v>8000</v>
      </c>
      <c r="M12" s="45">
        <f t="shared" si="2"/>
        <v>8000</v>
      </c>
    </row>
    <row r="13" spans="1:13" ht="57.95" customHeight="1" x14ac:dyDescent="0.3">
      <c r="A13" s="46" t="s">
        <v>15</v>
      </c>
      <c r="B13" s="54" t="s">
        <v>77</v>
      </c>
      <c r="C13" s="53" t="s">
        <v>78</v>
      </c>
      <c r="D13" s="47" t="s">
        <v>79</v>
      </c>
      <c r="E13" s="50" t="s">
        <v>16</v>
      </c>
      <c r="F13" s="50" t="s">
        <v>80</v>
      </c>
      <c r="G13" s="48"/>
      <c r="H13" s="48">
        <v>2000</v>
      </c>
      <c r="I13" s="48">
        <v>1000</v>
      </c>
      <c r="J13" s="48">
        <v>1000</v>
      </c>
      <c r="K13" s="48">
        <v>1000</v>
      </c>
      <c r="L13" s="48">
        <v>1000</v>
      </c>
      <c r="M13" s="48">
        <v>1000</v>
      </c>
    </row>
    <row r="14" spans="1:13" ht="57.95" customHeight="1" x14ac:dyDescent="0.3">
      <c r="A14" s="46" t="s">
        <v>15</v>
      </c>
      <c r="B14" s="52" t="s">
        <v>81</v>
      </c>
      <c r="C14" s="53" t="s">
        <v>82</v>
      </c>
      <c r="D14" s="47" t="s">
        <v>79</v>
      </c>
      <c r="E14" s="50" t="s">
        <v>16</v>
      </c>
      <c r="F14" s="50" t="s">
        <v>80</v>
      </c>
      <c r="G14" s="48"/>
      <c r="H14" s="48">
        <v>2000</v>
      </c>
      <c r="I14" s="48">
        <v>1000</v>
      </c>
      <c r="J14" s="48">
        <v>1000</v>
      </c>
      <c r="K14" s="48">
        <v>1000</v>
      </c>
      <c r="L14" s="48">
        <v>1000</v>
      </c>
      <c r="M14" s="48">
        <v>1000</v>
      </c>
    </row>
    <row r="15" spans="1:13" ht="57.95" customHeight="1" x14ac:dyDescent="0.3">
      <c r="A15" s="46" t="s">
        <v>15</v>
      </c>
      <c r="B15" s="52" t="s">
        <v>83</v>
      </c>
      <c r="C15" s="53" t="s">
        <v>84</v>
      </c>
      <c r="D15" s="47" t="s">
        <v>79</v>
      </c>
      <c r="E15" s="50" t="s">
        <v>16</v>
      </c>
      <c r="F15" s="50" t="s">
        <v>80</v>
      </c>
      <c r="G15" s="48"/>
      <c r="H15" s="48">
        <v>2000</v>
      </c>
      <c r="I15" s="48">
        <v>1000</v>
      </c>
      <c r="J15" s="48">
        <v>1000</v>
      </c>
      <c r="K15" s="48">
        <v>1000</v>
      </c>
      <c r="L15" s="48">
        <v>1000</v>
      </c>
      <c r="M15" s="48">
        <v>1000</v>
      </c>
    </row>
    <row r="16" spans="1:13" ht="57.95" customHeight="1" x14ac:dyDescent="0.3">
      <c r="A16" s="46" t="s">
        <v>15</v>
      </c>
      <c r="B16" s="52" t="s">
        <v>85</v>
      </c>
      <c r="C16" s="53" t="s">
        <v>86</v>
      </c>
      <c r="D16" s="47" t="s">
        <v>79</v>
      </c>
      <c r="E16" s="50" t="s">
        <v>16</v>
      </c>
      <c r="F16" s="50" t="s">
        <v>80</v>
      </c>
      <c r="G16" s="48"/>
      <c r="H16" s="48">
        <v>2000</v>
      </c>
      <c r="I16" s="48">
        <v>1000</v>
      </c>
      <c r="J16" s="48">
        <v>1000</v>
      </c>
      <c r="K16" s="48">
        <v>1000</v>
      </c>
      <c r="L16" s="48">
        <v>1000</v>
      </c>
      <c r="M16" s="48">
        <v>1000</v>
      </c>
    </row>
    <row r="17" spans="1:13" s="21" customFormat="1" ht="57.95" customHeight="1" x14ac:dyDescent="0.3">
      <c r="A17" s="46" t="s">
        <v>15</v>
      </c>
      <c r="B17" s="52" t="s">
        <v>87</v>
      </c>
      <c r="C17" s="53" t="s">
        <v>88</v>
      </c>
      <c r="D17" s="47" t="s">
        <v>79</v>
      </c>
      <c r="E17" s="50" t="s">
        <v>16</v>
      </c>
      <c r="F17" s="50" t="s">
        <v>80</v>
      </c>
      <c r="G17" s="48"/>
      <c r="H17" s="48">
        <v>2000</v>
      </c>
      <c r="I17" s="48">
        <v>1000</v>
      </c>
      <c r="J17" s="48">
        <v>1000</v>
      </c>
      <c r="K17" s="48">
        <v>1000</v>
      </c>
      <c r="L17" s="48">
        <v>1000</v>
      </c>
      <c r="M17" s="48">
        <v>1000</v>
      </c>
    </row>
    <row r="18" spans="1:13" s="21" customFormat="1" ht="57.95" customHeight="1" x14ac:dyDescent="0.3">
      <c r="A18" s="46" t="s">
        <v>15</v>
      </c>
      <c r="B18" s="52" t="s">
        <v>89</v>
      </c>
      <c r="C18" s="53" t="s">
        <v>90</v>
      </c>
      <c r="D18" s="47" t="s">
        <v>79</v>
      </c>
      <c r="E18" s="50" t="s">
        <v>16</v>
      </c>
      <c r="F18" s="50" t="s">
        <v>80</v>
      </c>
      <c r="G18" s="48"/>
      <c r="H18" s="48">
        <v>2000</v>
      </c>
      <c r="I18" s="48">
        <v>1000</v>
      </c>
      <c r="J18" s="48">
        <v>1000</v>
      </c>
      <c r="K18" s="48">
        <v>1000</v>
      </c>
      <c r="L18" s="48">
        <v>1000</v>
      </c>
      <c r="M18" s="48">
        <v>1000</v>
      </c>
    </row>
    <row r="19" spans="1:13" s="18" customFormat="1" ht="57.95" customHeight="1" x14ac:dyDescent="0.3">
      <c r="A19" s="46" t="s">
        <v>15</v>
      </c>
      <c r="B19" s="52" t="s">
        <v>91</v>
      </c>
      <c r="C19" s="53" t="s">
        <v>92</v>
      </c>
      <c r="D19" s="47" t="s">
        <v>79</v>
      </c>
      <c r="E19" s="50" t="s">
        <v>16</v>
      </c>
      <c r="F19" s="50" t="s">
        <v>80</v>
      </c>
      <c r="G19" s="48"/>
      <c r="H19" s="48">
        <v>2000</v>
      </c>
      <c r="I19" s="48">
        <v>1000</v>
      </c>
      <c r="J19" s="48">
        <v>1000</v>
      </c>
      <c r="K19" s="48">
        <v>1000</v>
      </c>
      <c r="L19" s="48">
        <v>1000</v>
      </c>
      <c r="M19" s="48">
        <v>1000</v>
      </c>
    </row>
    <row r="20" spans="1:13" s="18" customFormat="1" ht="57.95" customHeight="1" x14ac:dyDescent="0.3">
      <c r="A20" s="46" t="s">
        <v>15</v>
      </c>
      <c r="B20" s="52" t="s">
        <v>93</v>
      </c>
      <c r="C20" s="55" t="s">
        <v>94</v>
      </c>
      <c r="D20" s="47" t="s">
        <v>79</v>
      </c>
      <c r="E20" s="50" t="s">
        <v>16</v>
      </c>
      <c r="F20" s="50" t="s">
        <v>80</v>
      </c>
      <c r="G20" s="48"/>
      <c r="H20" s="48">
        <v>2000</v>
      </c>
      <c r="I20" s="48">
        <v>1000</v>
      </c>
      <c r="J20" s="48">
        <v>1000</v>
      </c>
      <c r="K20" s="48">
        <v>1000</v>
      </c>
      <c r="L20" s="48">
        <v>1000</v>
      </c>
      <c r="M20" s="48">
        <v>1000</v>
      </c>
    </row>
    <row r="21" spans="1:13" s="18" customFormat="1" ht="57.95" customHeight="1" x14ac:dyDescent="0.3">
      <c r="A21" s="7" t="s">
        <v>17</v>
      </c>
      <c r="B21" s="8"/>
      <c r="C21" s="7"/>
      <c r="D21" s="9">
        <f>SUBTOTAL(103,D22:D27)</f>
        <v>6</v>
      </c>
      <c r="E21" s="9"/>
      <c r="F21" s="9"/>
      <c r="G21" s="10"/>
      <c r="H21" s="10">
        <f>SUBTOTAL(9,H22:H27)</f>
        <v>5580</v>
      </c>
      <c r="I21" s="10">
        <f t="shared" ref="I21:M21" si="3">SUBTOTAL(9,I22:I27)</f>
        <v>3138</v>
      </c>
      <c r="J21" s="10">
        <f t="shared" si="3"/>
        <v>2442</v>
      </c>
      <c r="K21" s="10">
        <f t="shared" si="3"/>
        <v>3138</v>
      </c>
      <c r="L21" s="10">
        <f t="shared" si="3"/>
        <v>3138</v>
      </c>
      <c r="M21" s="10">
        <f t="shared" si="3"/>
        <v>3138</v>
      </c>
    </row>
    <row r="22" spans="1:13" s="18" customFormat="1" ht="57.95" customHeight="1" x14ac:dyDescent="0.3">
      <c r="A22" s="12" t="s">
        <v>36</v>
      </c>
      <c r="B22" s="20" t="s">
        <v>37</v>
      </c>
      <c r="C22" s="19" t="s">
        <v>38</v>
      </c>
      <c r="D22" s="15" t="s">
        <v>25</v>
      </c>
      <c r="E22" s="15" t="s">
        <v>39</v>
      </c>
      <c r="F22" s="50" t="s">
        <v>50</v>
      </c>
      <c r="G22" s="12"/>
      <c r="H22" s="28">
        <f>12*70</f>
        <v>840</v>
      </c>
      <c r="I22" s="28">
        <f>H22*0.7</f>
        <v>588</v>
      </c>
      <c r="J22" s="28">
        <f>H22*0.3</f>
        <v>252</v>
      </c>
      <c r="K22" s="28">
        <f t="shared" ref="K22:M27" si="4">I22</f>
        <v>588</v>
      </c>
      <c r="L22" s="28">
        <v>588</v>
      </c>
      <c r="M22" s="28">
        <v>588</v>
      </c>
    </row>
    <row r="23" spans="1:13" s="18" customFormat="1" ht="57.95" customHeight="1" x14ac:dyDescent="0.3">
      <c r="A23" s="12" t="s">
        <v>24</v>
      </c>
      <c r="B23" s="20" t="s">
        <v>40</v>
      </c>
      <c r="C23" s="19" t="s">
        <v>41</v>
      </c>
      <c r="D23" s="15" t="s">
        <v>25</v>
      </c>
      <c r="E23" s="15" t="s">
        <v>23</v>
      </c>
      <c r="F23" s="50" t="s">
        <v>51</v>
      </c>
      <c r="G23" s="12"/>
      <c r="H23" s="28">
        <f>12*75</f>
        <v>900</v>
      </c>
      <c r="I23" s="28">
        <f>H23*0.7</f>
        <v>630</v>
      </c>
      <c r="J23" s="28">
        <f>H23*0.3</f>
        <v>270</v>
      </c>
      <c r="K23" s="28">
        <f t="shared" si="4"/>
        <v>630</v>
      </c>
      <c r="L23" s="28">
        <v>630</v>
      </c>
      <c r="M23" s="28">
        <v>630</v>
      </c>
    </row>
    <row r="24" spans="1:13" s="18" customFormat="1" ht="57.95" customHeight="1" x14ac:dyDescent="0.3">
      <c r="A24" s="12" t="s">
        <v>24</v>
      </c>
      <c r="B24" s="29" t="s">
        <v>42</v>
      </c>
      <c r="C24" s="30" t="s">
        <v>43</v>
      </c>
      <c r="D24" s="15" t="s">
        <v>26</v>
      </c>
      <c r="E24" s="15" t="s">
        <v>23</v>
      </c>
      <c r="F24" s="50" t="s">
        <v>52</v>
      </c>
      <c r="G24" s="12"/>
      <c r="H24" s="28">
        <f>3*300</f>
        <v>900</v>
      </c>
      <c r="I24" s="28">
        <f>H24*0.5</f>
        <v>450</v>
      </c>
      <c r="J24" s="28">
        <f>H24*0.5</f>
        <v>450</v>
      </c>
      <c r="K24" s="28">
        <f t="shared" si="4"/>
        <v>450</v>
      </c>
      <c r="L24" s="28">
        <f t="shared" si="4"/>
        <v>450</v>
      </c>
      <c r="M24" s="28">
        <f t="shared" si="4"/>
        <v>450</v>
      </c>
    </row>
    <row r="25" spans="1:13" s="18" customFormat="1" ht="57.95" customHeight="1" x14ac:dyDescent="0.3">
      <c r="A25" s="12" t="s">
        <v>24</v>
      </c>
      <c r="B25" s="29" t="s">
        <v>44</v>
      </c>
      <c r="C25" s="30" t="s">
        <v>45</v>
      </c>
      <c r="D25" s="15" t="s">
        <v>26</v>
      </c>
      <c r="E25" s="15" t="s">
        <v>23</v>
      </c>
      <c r="F25" s="50" t="s">
        <v>53</v>
      </c>
      <c r="G25" s="12"/>
      <c r="H25" s="28">
        <f>3*530</f>
        <v>1590</v>
      </c>
      <c r="I25" s="28">
        <f>H25*0.5</f>
        <v>795</v>
      </c>
      <c r="J25" s="28">
        <f>H25*0.5</f>
        <v>795</v>
      </c>
      <c r="K25" s="28">
        <f t="shared" si="4"/>
        <v>795</v>
      </c>
      <c r="L25" s="28">
        <f t="shared" si="4"/>
        <v>795</v>
      </c>
      <c r="M25" s="28">
        <f t="shared" si="4"/>
        <v>795</v>
      </c>
    </row>
    <row r="26" spans="1:13" s="18" customFormat="1" ht="57.95" customHeight="1" x14ac:dyDescent="0.3">
      <c r="A26" s="12" t="s">
        <v>24</v>
      </c>
      <c r="B26" s="29" t="s">
        <v>46</v>
      </c>
      <c r="C26" s="30" t="s">
        <v>47</v>
      </c>
      <c r="D26" s="15" t="s">
        <v>26</v>
      </c>
      <c r="E26" s="15" t="s">
        <v>23</v>
      </c>
      <c r="F26" s="50" t="s">
        <v>54</v>
      </c>
      <c r="G26" s="12"/>
      <c r="H26" s="28">
        <f>380*3</f>
        <v>1140</v>
      </c>
      <c r="I26" s="28">
        <f>H26*0.5</f>
        <v>570</v>
      </c>
      <c r="J26" s="28">
        <f>H26*0.5</f>
        <v>570</v>
      </c>
      <c r="K26" s="28">
        <f t="shared" si="4"/>
        <v>570</v>
      </c>
      <c r="L26" s="28">
        <f t="shared" si="4"/>
        <v>570</v>
      </c>
      <c r="M26" s="28">
        <f t="shared" si="4"/>
        <v>570</v>
      </c>
    </row>
    <row r="27" spans="1:13" s="18" customFormat="1" ht="57.95" customHeight="1" x14ac:dyDescent="0.3">
      <c r="A27" s="12" t="s">
        <v>24</v>
      </c>
      <c r="B27" s="29" t="s">
        <v>48</v>
      </c>
      <c r="C27" s="30" t="s">
        <v>49</v>
      </c>
      <c r="D27" s="15" t="s">
        <v>26</v>
      </c>
      <c r="E27" s="15" t="s">
        <v>23</v>
      </c>
      <c r="F27" s="50" t="s">
        <v>55</v>
      </c>
      <c r="G27" s="12"/>
      <c r="H27" s="28">
        <f>3*70</f>
        <v>210</v>
      </c>
      <c r="I27" s="28">
        <f>H27*0.5</f>
        <v>105</v>
      </c>
      <c r="J27" s="28">
        <f>H27*0.5</f>
        <v>105</v>
      </c>
      <c r="K27" s="28">
        <f t="shared" si="4"/>
        <v>105</v>
      </c>
      <c r="L27" s="28">
        <f t="shared" si="4"/>
        <v>105</v>
      </c>
      <c r="M27" s="28">
        <f t="shared" si="4"/>
        <v>105</v>
      </c>
    </row>
  </sheetData>
  <mergeCells count="14">
    <mergeCell ref="A1:M1"/>
    <mergeCell ref="L2:M2"/>
    <mergeCell ref="A3:A4"/>
    <mergeCell ref="B3:C3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</mergeCells>
  <phoneticPr fontId="1" type="noConversion"/>
  <pageMargins left="0" right="0" top="0.74803149606299213" bottom="0.74803149606299213" header="0.31496062992125984" footer="0.31496062992125984"/>
  <pageSetup paperSize="12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4</vt:i4>
      </vt:variant>
    </vt:vector>
  </HeadingPairs>
  <TitlesOfParts>
    <vt:vector size="6" baseType="lpstr">
      <vt:lpstr>심의안건</vt:lpstr>
      <vt:lpstr>대상자별지내역</vt:lpstr>
      <vt:lpstr>대상자별지내역!Print_Area</vt:lpstr>
      <vt:lpstr>심의안건!Print_Area</vt:lpstr>
      <vt:lpstr>대상자별지내역!Print_Titles</vt:lpstr>
      <vt:lpstr>심의안건!Print_Titles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황</cp:lastModifiedBy>
  <cp:lastPrinted>2018-11-12T12:39:05Z</cp:lastPrinted>
  <dcterms:created xsi:type="dcterms:W3CDTF">2015-01-25T02:43:25Z</dcterms:created>
  <dcterms:modified xsi:type="dcterms:W3CDTF">2018-11-13T04:56:48Z</dcterms:modified>
</cp:coreProperties>
</file>