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과수원예\Desktop\2026년\1-2 도군비보조사업\27년도 수요조사\"/>
    </mc:Choice>
  </mc:AlternateContent>
  <xr:revisionPtr revIDLastSave="0" documentId="13_ncr:1_{35185441-2253-48BC-B7DC-7675EC4891DB}" xr6:coauthVersionLast="47" xr6:coauthVersionMax="47" xr10:uidLastSave="{00000000-0000-0000-0000-000000000000}"/>
  <bookViews>
    <workbookView xWindow="-120" yWindow="-120" windowWidth="29040" windowHeight="15720" tabRatio="834" activeTab="1" xr2:uid="{00000000-000D-0000-FFFF-FFFF00000000}"/>
  </bookViews>
  <sheets>
    <sheet name="총괄" sheetId="1" r:id="rId1"/>
    <sheet name="경북형평면사과원조성" sheetId="2" r:id="rId2"/>
    <sheet name="농가형저온저장고" sheetId="5" r:id="rId3"/>
    <sheet name="과수생력화장비" sheetId="6" r:id="rId4"/>
    <sheet name="과실생산비절감 및 품질제고" sheetId="7" r:id="rId5"/>
    <sheet name="대체과수품목육성지원" sheetId="8" r:id="rId6"/>
    <sheet name="과수분야 저온피해경감제 지원" sheetId="9" r:id="rId7"/>
    <sheet name="화훼경쟁력제고" sheetId="10" r:id="rId8"/>
    <sheet name="화훼직거래활성화 지원" sheetId="11" state="hidden" r:id="rId9"/>
    <sheet name="신규사업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I5" i="1"/>
  <c r="J5" i="1"/>
  <c r="G5" i="1"/>
  <c r="I9" i="12"/>
  <c r="H9" i="12"/>
  <c r="F9" i="12" s="1"/>
  <c r="G9" i="12"/>
  <c r="I8" i="12"/>
  <c r="H8" i="12"/>
  <c r="G8" i="12"/>
  <c r="F8" i="12" s="1"/>
  <c r="I7" i="12"/>
  <c r="H7" i="12"/>
  <c r="G7" i="12"/>
  <c r="F7" i="12"/>
  <c r="I6" i="12"/>
  <c r="I5" i="12" s="1"/>
  <c r="J25" i="1" s="1"/>
  <c r="H6" i="12"/>
  <c r="F6" i="12" s="1"/>
  <c r="G6" i="12"/>
  <c r="H5" i="12"/>
  <c r="G5" i="12"/>
  <c r="F5" i="12" s="1"/>
  <c r="G25" i="1" s="1"/>
  <c r="C5" i="12"/>
  <c r="M10" i="11"/>
  <c r="L10" i="11"/>
  <c r="K10" i="11"/>
  <c r="J10" i="11" s="1"/>
  <c r="M9" i="11"/>
  <c r="L9" i="11"/>
  <c r="K9" i="11"/>
  <c r="J9" i="11" s="1"/>
  <c r="M8" i="11"/>
  <c r="M6" i="11" s="1"/>
  <c r="L8" i="11"/>
  <c r="K8" i="11"/>
  <c r="J8" i="11" s="1"/>
  <c r="M7" i="11"/>
  <c r="L7" i="11"/>
  <c r="L6" i="11" s="1"/>
  <c r="K7" i="11"/>
  <c r="J7" i="11" s="1"/>
  <c r="H6" i="11"/>
  <c r="M11" i="10"/>
  <c r="L11" i="10"/>
  <c r="J11" i="10" s="1"/>
  <c r="K11" i="10"/>
  <c r="M10" i="10"/>
  <c r="L10" i="10"/>
  <c r="K10" i="10"/>
  <c r="J10" i="10" s="1"/>
  <c r="M9" i="10"/>
  <c r="L9" i="10"/>
  <c r="K9" i="10"/>
  <c r="J9" i="10"/>
  <c r="M8" i="10"/>
  <c r="M6" i="10" s="1"/>
  <c r="J24" i="1" s="1"/>
  <c r="L8" i="10"/>
  <c r="J8" i="10" s="1"/>
  <c r="K8" i="10"/>
  <c r="M7" i="10"/>
  <c r="L7" i="10"/>
  <c r="L6" i="10" s="1"/>
  <c r="I24" i="1" s="1"/>
  <c r="K7" i="10"/>
  <c r="J7" i="10" s="1"/>
  <c r="B6" i="10"/>
  <c r="E10" i="9"/>
  <c r="M10" i="9" s="1"/>
  <c r="E9" i="9"/>
  <c r="M9" i="9" s="1"/>
  <c r="M8" i="9"/>
  <c r="L8" i="9"/>
  <c r="E8" i="9"/>
  <c r="K8" i="9" s="1"/>
  <c r="J8" i="9" s="1"/>
  <c r="M7" i="9"/>
  <c r="M6" i="9" s="1"/>
  <c r="J23" i="1" s="1"/>
  <c r="L7" i="9"/>
  <c r="K7" i="9"/>
  <c r="E7" i="9"/>
  <c r="F6" i="9"/>
  <c r="L11" i="8"/>
  <c r="K11" i="8"/>
  <c r="I11" i="8" s="1"/>
  <c r="J11" i="8"/>
  <c r="L10" i="8"/>
  <c r="K10" i="8"/>
  <c r="J10" i="8"/>
  <c r="I10" i="8"/>
  <c r="L9" i="8"/>
  <c r="K9" i="8"/>
  <c r="I9" i="8" s="1"/>
  <c r="J9" i="8"/>
  <c r="L8" i="8"/>
  <c r="K8" i="8"/>
  <c r="I8" i="8" s="1"/>
  <c r="J8" i="8"/>
  <c r="J6" i="8" s="1"/>
  <c r="L7" i="8"/>
  <c r="K7" i="8"/>
  <c r="J7" i="8"/>
  <c r="I7" i="8"/>
  <c r="L6" i="8"/>
  <c r="H6" i="8"/>
  <c r="B6" i="8"/>
  <c r="L26" i="7"/>
  <c r="K26" i="7"/>
  <c r="J26" i="7"/>
  <c r="I26" i="7" s="1"/>
  <c r="L25" i="7"/>
  <c r="L23" i="7" s="1"/>
  <c r="K25" i="7"/>
  <c r="I25" i="7" s="1"/>
  <c r="J25" i="7"/>
  <c r="L24" i="7"/>
  <c r="K24" i="7"/>
  <c r="K23" i="7" s="1"/>
  <c r="I21" i="1" s="1"/>
  <c r="J24" i="7"/>
  <c r="J23" i="7" s="1"/>
  <c r="H21" i="1" s="1"/>
  <c r="I24" i="7"/>
  <c r="G23" i="7"/>
  <c r="E21" i="1" s="1"/>
  <c r="L22" i="7"/>
  <c r="K22" i="7"/>
  <c r="J22" i="7"/>
  <c r="I22" i="7" s="1"/>
  <c r="L21" i="7"/>
  <c r="K21" i="7"/>
  <c r="K19" i="7" s="1"/>
  <c r="J21" i="7"/>
  <c r="I21" i="7" s="1"/>
  <c r="L20" i="7"/>
  <c r="K20" i="7"/>
  <c r="J20" i="7"/>
  <c r="J19" i="7" s="1"/>
  <c r="H20" i="1" s="1"/>
  <c r="I20" i="7"/>
  <c r="L19" i="7"/>
  <c r="J20" i="1" s="1"/>
  <c r="G19" i="7"/>
  <c r="L18" i="7"/>
  <c r="K18" i="7"/>
  <c r="I18" i="7" s="1"/>
  <c r="J18" i="7"/>
  <c r="L17" i="7"/>
  <c r="K17" i="7"/>
  <c r="J17" i="7"/>
  <c r="J15" i="7" s="1"/>
  <c r="I17" i="7"/>
  <c r="L16" i="7"/>
  <c r="K16" i="7"/>
  <c r="J16" i="7"/>
  <c r="I16" i="7"/>
  <c r="I15" i="7" s="1"/>
  <c r="G19" i="1" s="1"/>
  <c r="L15" i="7"/>
  <c r="J19" i="1" s="1"/>
  <c r="K15" i="7"/>
  <c r="I19" i="1" s="1"/>
  <c r="G15" i="7"/>
  <c r="L14" i="7"/>
  <c r="K14" i="7"/>
  <c r="K11" i="7" s="1"/>
  <c r="I18" i="1" s="1"/>
  <c r="J14" i="7"/>
  <c r="I14" i="7" s="1"/>
  <c r="L13" i="7"/>
  <c r="K13" i="7"/>
  <c r="J13" i="7"/>
  <c r="I13" i="7"/>
  <c r="L12" i="7"/>
  <c r="L11" i="7" s="1"/>
  <c r="J18" i="1" s="1"/>
  <c r="K12" i="7"/>
  <c r="J12" i="7"/>
  <c r="I12" i="7" s="1"/>
  <c r="I11" i="7" s="1"/>
  <c r="J11" i="7"/>
  <c r="H18" i="1" s="1"/>
  <c r="G11" i="7"/>
  <c r="L10" i="7"/>
  <c r="K10" i="7"/>
  <c r="J10" i="7"/>
  <c r="J7" i="7" s="1"/>
  <c r="I10" i="7"/>
  <c r="L9" i="7"/>
  <c r="K9" i="7"/>
  <c r="J9" i="7"/>
  <c r="I9" i="7"/>
  <c r="L8" i="7"/>
  <c r="L7" i="7" s="1"/>
  <c r="K8" i="7"/>
  <c r="I8" i="7" s="1"/>
  <c r="I7" i="7" s="1"/>
  <c r="J8" i="7"/>
  <c r="G7" i="7"/>
  <c r="K34" i="6"/>
  <c r="K31" i="6" s="1"/>
  <c r="J34" i="6"/>
  <c r="I34" i="6"/>
  <c r="H34" i="6" s="1"/>
  <c r="K33" i="6"/>
  <c r="J33" i="6"/>
  <c r="J31" i="6" s="1"/>
  <c r="I15" i="1" s="1"/>
  <c r="I33" i="6"/>
  <c r="H33" i="6" s="1"/>
  <c r="K32" i="6"/>
  <c r="J32" i="6"/>
  <c r="I32" i="6"/>
  <c r="I31" i="6" s="1"/>
  <c r="H15" i="1" s="1"/>
  <c r="H32" i="6"/>
  <c r="H31" i="6" s="1"/>
  <c r="G15" i="1" s="1"/>
  <c r="G31" i="6"/>
  <c r="K30" i="6"/>
  <c r="K27" i="6" s="1"/>
  <c r="J14" i="1" s="1"/>
  <c r="J30" i="6"/>
  <c r="H30" i="6" s="1"/>
  <c r="I30" i="6"/>
  <c r="K29" i="6"/>
  <c r="J29" i="6"/>
  <c r="I29" i="6"/>
  <c r="I27" i="6" s="1"/>
  <c r="H14" i="1" s="1"/>
  <c r="H29" i="6"/>
  <c r="K28" i="6"/>
  <c r="J28" i="6"/>
  <c r="I28" i="6"/>
  <c r="H28" i="6"/>
  <c r="H27" i="6" s="1"/>
  <c r="G14" i="1" s="1"/>
  <c r="J27" i="6"/>
  <c r="G27" i="6"/>
  <c r="K26" i="6"/>
  <c r="J26" i="6"/>
  <c r="J23" i="6" s="1"/>
  <c r="I13" i="1" s="1"/>
  <c r="I26" i="6"/>
  <c r="H26" i="6" s="1"/>
  <c r="K25" i="6"/>
  <c r="J25" i="6"/>
  <c r="I25" i="6"/>
  <c r="H25" i="6"/>
  <c r="K24" i="6"/>
  <c r="K23" i="6" s="1"/>
  <c r="J13" i="1" s="1"/>
  <c r="J24" i="6"/>
  <c r="I24" i="6"/>
  <c r="H24" i="6" s="1"/>
  <c r="H23" i="6" s="1"/>
  <c r="G13" i="1" s="1"/>
  <c r="G23" i="6"/>
  <c r="K22" i="6"/>
  <c r="J22" i="6"/>
  <c r="I22" i="6"/>
  <c r="I19" i="6" s="1"/>
  <c r="H12" i="1" s="1"/>
  <c r="H22" i="6"/>
  <c r="K21" i="6"/>
  <c r="J21" i="6"/>
  <c r="I21" i="6"/>
  <c r="H21" i="6"/>
  <c r="K20" i="6"/>
  <c r="K19" i="6" s="1"/>
  <c r="J12" i="1" s="1"/>
  <c r="J20" i="6"/>
  <c r="I20" i="6"/>
  <c r="G19" i="6"/>
  <c r="K18" i="6"/>
  <c r="J18" i="6"/>
  <c r="I18" i="6"/>
  <c r="H18" i="6"/>
  <c r="K17" i="6"/>
  <c r="J17" i="6"/>
  <c r="I17" i="6"/>
  <c r="K16" i="6"/>
  <c r="J16" i="6"/>
  <c r="I16" i="6"/>
  <c r="J15" i="6"/>
  <c r="I11" i="1" s="1"/>
  <c r="G15" i="6"/>
  <c r="K14" i="6"/>
  <c r="J14" i="6"/>
  <c r="I14" i="6"/>
  <c r="H14" i="6" s="1"/>
  <c r="K13" i="6"/>
  <c r="J13" i="6"/>
  <c r="H13" i="6" s="1"/>
  <c r="I13" i="6"/>
  <c r="K12" i="6"/>
  <c r="K11" i="6" s="1"/>
  <c r="J10" i="1" s="1"/>
  <c r="J12" i="6"/>
  <c r="I12" i="6"/>
  <c r="I11" i="6" s="1"/>
  <c r="H10" i="1" s="1"/>
  <c r="H12" i="6"/>
  <c r="G11" i="6"/>
  <c r="G6" i="6" s="1"/>
  <c r="K10" i="6"/>
  <c r="H10" i="6" s="1"/>
  <c r="J10" i="6"/>
  <c r="I10" i="6"/>
  <c r="K9" i="6"/>
  <c r="J9" i="6"/>
  <c r="I9" i="6"/>
  <c r="H9" i="6" s="1"/>
  <c r="K8" i="6"/>
  <c r="J8" i="6"/>
  <c r="J7" i="6" s="1"/>
  <c r="I9" i="1" s="1"/>
  <c r="I8" i="6"/>
  <c r="H8" i="6"/>
  <c r="K7" i="6"/>
  <c r="G7" i="6"/>
  <c r="J10" i="5"/>
  <c r="J9" i="5"/>
  <c r="M8" i="5"/>
  <c r="J8" i="5"/>
  <c r="L8" i="5" s="1"/>
  <c r="M7" i="5"/>
  <c r="M6" i="5" s="1"/>
  <c r="J7" i="1" s="1"/>
  <c r="L7" i="5"/>
  <c r="K7" i="5"/>
  <c r="J7" i="5"/>
  <c r="H6" i="5"/>
  <c r="G6" i="5"/>
  <c r="E10" i="2"/>
  <c r="K10" i="2" s="1"/>
  <c r="K9" i="2"/>
  <c r="E9" i="2"/>
  <c r="J9" i="2" s="1"/>
  <c r="K8" i="2"/>
  <c r="J8" i="2"/>
  <c r="E8" i="2"/>
  <c r="I8" i="2" s="1"/>
  <c r="H8" i="2" s="1"/>
  <c r="K7" i="2"/>
  <c r="J7" i="2"/>
  <c r="I7" i="2"/>
  <c r="E7" i="2"/>
  <c r="G6" i="2"/>
  <c r="F6" i="2"/>
  <c r="I25" i="1"/>
  <c r="H25" i="1"/>
  <c r="E25" i="1"/>
  <c r="J22" i="1"/>
  <c r="E22" i="1"/>
  <c r="J21" i="1"/>
  <c r="I20" i="1"/>
  <c r="E20" i="1"/>
  <c r="H19" i="1"/>
  <c r="E19" i="1"/>
  <c r="G18" i="1"/>
  <c r="E18" i="1"/>
  <c r="E17" i="1"/>
  <c r="J15" i="1"/>
  <c r="E15" i="1"/>
  <c r="I14" i="1"/>
  <c r="E14" i="1"/>
  <c r="E13" i="1"/>
  <c r="E12" i="1"/>
  <c r="E11" i="1"/>
  <c r="E10" i="1"/>
  <c r="E8" i="1" s="1"/>
  <c r="J9" i="1"/>
  <c r="E9" i="1"/>
  <c r="E7" i="1"/>
  <c r="E16" i="1" l="1"/>
  <c r="K6" i="2"/>
  <c r="J6" i="1" s="1"/>
  <c r="H17" i="6"/>
  <c r="H7" i="2"/>
  <c r="L6" i="5"/>
  <c r="I7" i="1" s="1"/>
  <c r="K6" i="6"/>
  <c r="H11" i="6"/>
  <c r="G10" i="1" s="1"/>
  <c r="H16" i="6"/>
  <c r="H15" i="6" s="1"/>
  <c r="G11" i="1" s="1"/>
  <c r="I15" i="6"/>
  <c r="H11" i="1" s="1"/>
  <c r="G17" i="1"/>
  <c r="H22" i="1"/>
  <c r="J6" i="2"/>
  <c r="I6" i="1" s="1"/>
  <c r="H7" i="6"/>
  <c r="H20" i="6"/>
  <c r="H19" i="6" s="1"/>
  <c r="G12" i="1" s="1"/>
  <c r="J19" i="6"/>
  <c r="I12" i="1" s="1"/>
  <c r="J17" i="1"/>
  <c r="J16" i="1" s="1"/>
  <c r="L6" i="7"/>
  <c r="J6" i="7"/>
  <c r="H17" i="1"/>
  <c r="H16" i="1" s="1"/>
  <c r="I23" i="7"/>
  <c r="G21" i="1" s="1"/>
  <c r="I7" i="6"/>
  <c r="J11" i="6"/>
  <c r="K15" i="6"/>
  <c r="J11" i="1" s="1"/>
  <c r="J8" i="1" s="1"/>
  <c r="I19" i="7"/>
  <c r="G20" i="1" s="1"/>
  <c r="K10" i="9"/>
  <c r="K6" i="10"/>
  <c r="K7" i="7"/>
  <c r="E6" i="9"/>
  <c r="E23" i="1" s="1"/>
  <c r="K9" i="9"/>
  <c r="J9" i="9" s="1"/>
  <c r="L10" i="9"/>
  <c r="K6" i="11"/>
  <c r="J6" i="11" s="1"/>
  <c r="J7" i="9"/>
  <c r="L9" i="9"/>
  <c r="I9" i="2"/>
  <c r="H9" i="2" s="1"/>
  <c r="J10" i="2"/>
  <c r="K8" i="5"/>
  <c r="K6" i="5" s="1"/>
  <c r="K6" i="8"/>
  <c r="I22" i="1" s="1"/>
  <c r="I23" i="6"/>
  <c r="H13" i="1" s="1"/>
  <c r="E6" i="2"/>
  <c r="E6" i="1" s="1"/>
  <c r="I10" i="2"/>
  <c r="J6" i="5" l="1"/>
  <c r="G7" i="1" s="1"/>
  <c r="H7" i="1"/>
  <c r="J10" i="9"/>
  <c r="H6" i="6"/>
  <c r="G9" i="1"/>
  <c r="G8" i="1" s="1"/>
  <c r="I6" i="8"/>
  <c r="G22" i="1" s="1"/>
  <c r="J6" i="10"/>
  <c r="H24" i="1"/>
  <c r="I10" i="1"/>
  <c r="I8" i="1" s="1"/>
  <c r="J6" i="6"/>
  <c r="G16" i="1"/>
  <c r="K6" i="9"/>
  <c r="I6" i="7"/>
  <c r="H10" i="2"/>
  <c r="L6" i="9"/>
  <c r="I23" i="1" s="1"/>
  <c r="I17" i="1"/>
  <c r="I16" i="1" s="1"/>
  <c r="K6" i="7"/>
  <c r="I6" i="6"/>
  <c r="H9" i="1"/>
  <c r="H8" i="1" s="1"/>
  <c r="I6" i="2"/>
  <c r="H6" i="1" l="1"/>
  <c r="H6" i="2"/>
  <c r="G6" i="1" s="1"/>
  <c r="J6" i="9"/>
  <c r="G23" i="1" s="1"/>
  <c r="H23" i="1"/>
  <c r="H6" i="10"/>
  <c r="E24" i="1" s="1"/>
  <c r="G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500-000001000000}">
      <text>
        <r>
          <rPr>
            <b/>
            <sz val="9"/>
            <color rgb="FFFF0000"/>
            <rFont val="맑은 고딕"/>
            <family val="3"/>
            <charset val="129"/>
          </rPr>
          <t>장비명은 아래 명칭을 정확히 입력해야 자동 계산됨</t>
        </r>
        <r>
          <rPr>
            <b/>
            <sz val="9"/>
            <color rgb="FF000000"/>
            <rFont val="돋움"/>
            <family val="3"/>
            <charset val="129"/>
          </rPr>
          <t xml:space="preserve">
동력제초기
농용고소작업차
주행형동력분무기
보행</t>
        </r>
        <r>
          <rPr>
            <b/>
            <sz val="9"/>
            <color rgb="FF000000"/>
            <rFont val="Tahoma"/>
          </rPr>
          <t>SS</t>
        </r>
        <r>
          <rPr>
            <b/>
            <sz val="9"/>
            <color rgb="FF000000"/>
            <rFont val="돋움"/>
            <family val="3"/>
            <charset val="129"/>
          </rPr>
          <t>기
승용</t>
        </r>
        <r>
          <rPr>
            <b/>
            <sz val="9"/>
            <color rgb="FF000000"/>
            <rFont val="Tahoma"/>
          </rPr>
          <t>SS</t>
        </r>
        <r>
          <rPr>
            <b/>
            <sz val="9"/>
            <color rgb="FF000000"/>
            <rFont val="돋움"/>
            <family val="3"/>
            <charset val="129"/>
          </rPr>
          <t xml:space="preserve">기
전동무인방제기
소형트랙터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600-000001000000}">
      <text>
        <r>
          <rPr>
            <b/>
            <sz val="9"/>
            <color rgb="FFFF0000"/>
            <rFont val="맑은 고딕"/>
            <family val="3"/>
            <charset val="129"/>
          </rPr>
          <t>품목명은 아래 명칭을 정확히 입력해야 자동 계산됨</t>
        </r>
        <r>
          <rPr>
            <b/>
            <sz val="9"/>
            <color rgb="FF000000"/>
            <rFont val="돋움"/>
            <family val="3"/>
            <charset val="129"/>
          </rPr>
          <t xml:space="preserve">
친환경사과적화제
과실장기저장제
비파괴당도측정기
농업용수처리기
신선도유지기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00000000-0006-0000-0700-000001000000}">
      <text>
        <r>
          <rPr>
            <b/>
            <sz val="9"/>
            <color rgb="FF000000"/>
            <rFont val="돋움"/>
            <family val="3"/>
            <charset val="129"/>
          </rPr>
          <t>사업량은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반드시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㎡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단위로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통일
</t>
        </r>
        <r>
          <rPr>
            <b/>
            <sz val="9"/>
            <color rgb="FF000000"/>
            <rFont val="Tahoma"/>
          </rPr>
          <t xml:space="preserve"> * </t>
        </r>
        <r>
          <rPr>
            <b/>
            <sz val="9"/>
            <color rgb="FF000000"/>
            <rFont val="돋움"/>
            <family val="3"/>
            <charset val="129"/>
          </rPr>
          <t>관정개발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단위가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㎡가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아닐
</t>
        </r>
        <r>
          <rPr>
            <b/>
            <sz val="9"/>
            <color rgb="FF000000"/>
            <rFont val="Tahoma"/>
          </rPr>
          <t xml:space="preserve">   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그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수혜면적을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<sst xmlns="http://schemas.openxmlformats.org/spreadsheetml/2006/main" count="534" uniqueCount="147">
  <si>
    <r>
      <t xml:space="preserve">* 반드시 시군(읍면동)에서 전체 검토 후, 적정 농가 및 사업기준에 적합하도록 기재
</t>
    </r>
    <r>
      <rPr>
        <b/>
        <sz val="11"/>
        <color rgb="FFFF0000"/>
        <rFont val="맑은 고딕"/>
        <family val="3"/>
        <charset val="129"/>
      </rPr>
      <t>* 직거래(개인간 또는 직판장, 꽃집 등) 용도가 아닌 화훼공판장 등 출하 목적의 경우 지원 불가</t>
    </r>
    <r>
      <rPr>
        <b/>
        <sz val="11"/>
        <color rgb="FF000000"/>
        <rFont val="맑은 고딕"/>
        <family val="3"/>
        <charset val="129"/>
      </rPr>
      <t xml:space="preserve">
* 지원한도 : 5백만원/개소당</t>
    </r>
  </si>
  <si>
    <t>□ 사업명 : 과수생력화장비 지원사업</t>
  </si>
  <si>
    <t>□ 사업명 : 과수분야 저온피해경감제 지원</t>
  </si>
  <si>
    <t>①경북형 평면 사과원 조성(기반조성)</t>
  </si>
  <si>
    <t>□ 사업명 : 대체과수 품목육성 지원</t>
  </si>
  <si>
    <t>2024년도 과수화훼분야 도비지원사업 수요조사 결과 보고</t>
  </si>
  <si>
    <t>※ 신규사업의 경우 붙임(한글파일) 서식도 작성하여 제출</t>
  </si>
  <si>
    <t>2027년도 과수화훼분야 도비지원사업 수요조사 결과</t>
  </si>
  <si>
    <t xml:space="preserve">  - 과수전용방제기(승용SS기)</t>
  </si>
  <si>
    <t xml:space="preserve">  - 과수전용방제기(보행SS기)</t>
  </si>
  <si>
    <t>□ 사업명 : 농가형 저온저장고 설치 지원사업</t>
  </si>
  <si>
    <t>□ 사업명 : 과실생산비절감 및 품질제고 지원사업</t>
  </si>
  <si>
    <t>□ 사업명 : 화훼생산시설 경쟁력제고 지원사업</t>
  </si>
  <si>
    <t>2027년 과수화훼분야 도비지원사업 수요조사 결과</t>
  </si>
  <si>
    <t>도비 15%, 시군비 35%, 자부담 50%</t>
  </si>
  <si>
    <t>□ 사업명 : 경북형 평면 사과원 조성(기반조성)</t>
  </si>
  <si>
    <t>저온피해경감제 상표명
(예정)</t>
  </si>
  <si>
    <t xml:space="preserve">  - 동력제초기(승용,원격조종형)</t>
  </si>
  <si>
    <t xml:space="preserve">  - 과실장기저장제(1-MCP)</t>
  </si>
  <si>
    <t>□ 사업명 : 화훼직거래활성화 지원</t>
  </si>
  <si>
    <t>계
(100%)</t>
  </si>
  <si>
    <t>사  업  비(천원)</t>
  </si>
  <si>
    <t>지원기준
(천원)</t>
  </si>
  <si>
    <t>시군비
(35%)</t>
  </si>
  <si>
    <t>자부담
(50%)</t>
  </si>
  <si>
    <t>도비
(15%)</t>
  </si>
  <si>
    <t xml:space="preserve">  - 농업용수처리기</t>
  </si>
  <si>
    <t>ㅇㅇ시 ㅇㅇ면 ㅇㅇ리</t>
  </si>
  <si>
    <t xml:space="preserve">  - 신선도유지기</t>
  </si>
  <si>
    <t>(단위 : 천원)</t>
  </si>
  <si>
    <t>주행형동력분무기</t>
  </si>
  <si>
    <t>지원단가(천원)</t>
  </si>
  <si>
    <t>재배면적
(㎡)</t>
  </si>
  <si>
    <t>친환경사과적화제</t>
  </si>
  <si>
    <t>택배상자(인쇄용)</t>
  </si>
  <si>
    <t>비파괴당도측정기</t>
  </si>
  <si>
    <t>* 노란색 셀만 입력</t>
  </si>
  <si>
    <t>운송비(택배비)</t>
  </si>
  <si>
    <t>홍보물(리플릿)</t>
  </si>
  <si>
    <t>지원단가
(천원)</t>
  </si>
  <si>
    <t xml:space="preserve">  - 전동무인방제기</t>
  </si>
  <si>
    <t>신규조성
(㎡)</t>
  </si>
  <si>
    <t>사업신청(재배면적)</t>
  </si>
  <si>
    <t xml:space="preserve">  - 소형트랙터</t>
  </si>
  <si>
    <t>사업량(재배면적)</t>
  </si>
  <si>
    <t>기존과원갱신
(㎡)</t>
  </si>
  <si>
    <t xml:space="preserve">  - 농용고소작업차</t>
  </si>
  <si>
    <t xml:space="preserve">  - 친환경 사과적화제</t>
  </si>
  <si>
    <t>□ 사업명 : 신규사업명</t>
  </si>
  <si>
    <t>다겹보온커튼
(수평권취식)</t>
  </si>
  <si>
    <t>단위
(ha, ㎡, 병)</t>
  </si>
  <si>
    <t xml:space="preserve">  - 휴대용비파괴당도측정기</t>
  </si>
  <si>
    <t xml:space="preserve">  - 주행형동력분무기</t>
  </si>
  <si>
    <t>백향과</t>
  </si>
  <si>
    <t>한라봉</t>
  </si>
  <si>
    <t>사과</t>
  </si>
  <si>
    <t>신청량</t>
  </si>
  <si>
    <t>단위</t>
  </si>
  <si>
    <t>신청자</t>
  </si>
  <si>
    <t>거주지</t>
  </si>
  <si>
    <t>시군명</t>
  </si>
  <si>
    <t>도비</t>
  </si>
  <si>
    <t>자부담</t>
  </si>
  <si>
    <t>대</t>
  </si>
  <si>
    <t>사업량</t>
  </si>
  <si>
    <t>예시)</t>
  </si>
  <si>
    <t>ha</t>
  </si>
  <si>
    <t>계</t>
  </si>
  <si>
    <t>시군비</t>
  </si>
  <si>
    <t>개소</t>
  </si>
  <si>
    <t>홍길동</t>
  </si>
  <si>
    <t>총계</t>
  </si>
  <si>
    <t>체리</t>
  </si>
  <si>
    <t>비고</t>
  </si>
  <si>
    <t>㎡</t>
  </si>
  <si>
    <t>소계</t>
  </si>
  <si>
    <t>박길동</t>
  </si>
  <si>
    <t>병</t>
  </si>
  <si>
    <t>복숭아</t>
  </si>
  <si>
    <t>개보수</t>
  </si>
  <si>
    <t>성명</t>
  </si>
  <si>
    <t>장비명</t>
  </si>
  <si>
    <t>매</t>
  </si>
  <si>
    <t>부사</t>
  </si>
  <si>
    <t>자두</t>
  </si>
  <si>
    <t>김길동</t>
  </si>
  <si>
    <t>개소수</t>
  </si>
  <si>
    <t>포도</t>
  </si>
  <si>
    <t>미정</t>
  </si>
  <si>
    <t>품목명</t>
  </si>
  <si>
    <t>개</t>
  </si>
  <si>
    <t>건</t>
  </si>
  <si>
    <t>사  업  명</t>
  </si>
  <si>
    <t>□ 총  괄</t>
  </si>
  <si>
    <t>총    계</t>
  </si>
  <si>
    <t>단가
(천원)</t>
  </si>
  <si>
    <t>세부사업명</t>
  </si>
  <si>
    <t>사업신청</t>
  </si>
  <si>
    <t>3.3㎡</t>
  </si>
  <si>
    <t>세부사업</t>
  </si>
  <si>
    <t>(단위:천원)</t>
  </si>
  <si>
    <t>지주시설</t>
  </si>
  <si>
    <t>사업량
(대)</t>
  </si>
  <si>
    <t>주요작목</t>
  </si>
  <si>
    <t>승용ss기</t>
  </si>
  <si>
    <t>사업량
(㎡)</t>
  </si>
  <si>
    <t>농용고소작업차</t>
  </si>
  <si>
    <t>농업용수처리기</t>
  </si>
  <si>
    <t>사  업  비</t>
  </si>
  <si>
    <t>신선도유지기</t>
  </si>
  <si>
    <t>보행ss기</t>
  </si>
  <si>
    <t>부담비율</t>
  </si>
  <si>
    <t>동력제초기</t>
  </si>
  <si>
    <t>보행SS기</t>
  </si>
  <si>
    <t>비가림시설</t>
  </si>
  <si>
    <t>승용SS기</t>
  </si>
  <si>
    <t>과실장기저장제</t>
  </si>
  <si>
    <t>양액재배시설</t>
  </si>
  <si>
    <t>사업유형</t>
  </si>
  <si>
    <t>관수관비시설</t>
  </si>
  <si>
    <t>소형트랙터</t>
  </si>
  <si>
    <t>*신규사업</t>
  </si>
  <si>
    <t>계
(ha)</t>
  </si>
  <si>
    <t>신규설치</t>
  </si>
  <si>
    <t>보광시설</t>
  </si>
  <si>
    <t>전동무인방제기</t>
  </si>
  <si>
    <t>재배작목</t>
  </si>
  <si>
    <t>(ha)기준</t>
  </si>
  <si>
    <t>(㎡)기준</t>
  </si>
  <si>
    <t>대표
품종</t>
  </si>
  <si>
    <t>사업내용</t>
  </si>
  <si>
    <t>사업위치</t>
  </si>
  <si>
    <t>아미노산</t>
  </si>
  <si>
    <t>추후결정</t>
  </si>
  <si>
    <t>읍면명</t>
    <phoneticPr fontId="23" type="noConversion"/>
  </si>
  <si>
    <t>* 노란색 셀만 입력
* 지원한도 : 120,000천원/ha
* 반드시 읍면에서 전체 검토 후, 적정 농가 및 사업기준에 적합하도록 기재</t>
    <phoneticPr fontId="23" type="noConversion"/>
  </si>
  <si>
    <t>* 노란색 셀만 입력
* 반드시 읍면에서 전체 검토 후, 적정 농가 및 사업기준에 적합하도록 기재</t>
    <phoneticPr fontId="23" type="noConversion"/>
  </si>
  <si>
    <t>* 노란색 셀만 입력
* 반드시 읍면에서 전체 검토 후, 적정 농가 및 사업기준에 적합하도록 기재
* 사업단가는 FTA기금 과수고품질생산시설현대화사업 세부사업단가 준용 또는 객관적 단가 제시</t>
    <phoneticPr fontId="23" type="noConversion"/>
  </si>
  <si>
    <t>* 노란색 셀만 입력
* 지원기준 : 330천원/ha
  - 산출기초(1ha기준) : 55,000원/병×3병×2회
* 반드시 읍면에서 전체 검토 후, 적정 농가 및 사업기준에 적합하도록 기재</t>
    <phoneticPr fontId="23" type="noConversion"/>
  </si>
  <si>
    <t>* 노란색 셀만 입력
* 반드시 읍면에서 전체 검토 후, 적정 농가 및 사업기준에 적합하도록 기재
* 사업단가는 FTA기금과수고품질생산시설현대화사업 세부사업단가 준용 또는 객관적 단가제시
* 지원한도 : 40백만원/개소당</t>
    <phoneticPr fontId="23" type="noConversion"/>
  </si>
  <si>
    <r>
      <t xml:space="preserve">* 노란색 셀만 입력
* </t>
    </r>
    <r>
      <rPr>
        <b/>
        <sz val="11"/>
        <color rgb="FFFF0000"/>
        <rFont val="맑은 고딕"/>
        <family val="3"/>
        <charset val="129"/>
      </rPr>
      <t>지원한도 : (신규설치) 3,300천원/3.3㎡ 이내,  (개보수) 1,700천원/3.3㎡ 이내</t>
    </r>
    <r>
      <rPr>
        <b/>
        <sz val="11"/>
        <color rgb="FF000000"/>
        <rFont val="맑은 고딕"/>
        <family val="3"/>
        <charset val="129"/>
      </rPr>
      <t xml:space="preserve">
* 반드시 읍면에서 전체 검토 후, 적정 농가 및 사업기준에 적합하도록 기재</t>
    </r>
    <phoneticPr fontId="23" type="noConversion"/>
  </si>
  <si>
    <t>②농가형 저온저장고 설치지원</t>
    <phoneticPr fontId="23" type="noConversion"/>
  </si>
  <si>
    <t>③과수생력화 장비지원</t>
    <phoneticPr fontId="23" type="noConversion"/>
  </si>
  <si>
    <t>④과실생산비절감 및 품질제고 지원</t>
    <phoneticPr fontId="23" type="noConversion"/>
  </si>
  <si>
    <t>⑤대체과수 품목육성 지원</t>
    <phoneticPr fontId="23" type="noConversion"/>
  </si>
  <si>
    <t>⑥과수분야 저온피해경감제 지원</t>
    <phoneticPr fontId="23" type="noConversion"/>
  </si>
  <si>
    <t>⑦화훼생산시설 경쟁력제고 지원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</si>
</sst>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#,##0_);[Red]\(#,##0\)"/>
    <numFmt numFmtId="178" formatCode="#,##0.00_);[Red]\(#,##0.00\)"/>
    <numFmt numFmtId="179" formatCode="_-* #,##0.0_-;\-* #,##0.0_-;_-* &quot;-&quot;_-;_-@_-"/>
  </numFmts>
  <fonts count="24" x14ac:knownFonts="1">
    <font>
      <sz val="11"/>
      <color rgb="FF000000"/>
      <name val="돋움"/>
    </font>
    <font>
      <b/>
      <sz val="14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FF"/>
      <name val="HY헤드라인M"/>
      <family val="1"/>
      <charset val="129"/>
    </font>
    <font>
      <sz val="9"/>
      <color rgb="FF000000"/>
      <name val="맑은 고딕"/>
      <family val="3"/>
      <charset val="129"/>
    </font>
    <font>
      <b/>
      <sz val="14"/>
      <color rgb="FF0000FF"/>
      <name val="HY헤드라인M"/>
      <family val="1"/>
      <charset val="129"/>
    </font>
    <font>
      <b/>
      <sz val="10"/>
      <color rgb="FF0000FF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20"/>
      <color rgb="FF000000"/>
      <name val="HY헤드라인M"/>
      <family val="1"/>
      <charset val="129"/>
    </font>
    <font>
      <b/>
      <sz val="22"/>
      <color rgb="FF000000"/>
      <name val="HY헤드라인M"/>
      <family val="1"/>
      <charset val="129"/>
    </font>
    <font>
      <b/>
      <sz val="12"/>
      <color rgb="FFC0504D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BF1DE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22" fillId="0" borderId="0">
      <alignment vertical="center"/>
    </xf>
  </cellStyleXfs>
  <cellXfs count="268">
    <xf numFmtId="0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 applyAlignment="1">
      <alignment vertical="center" shrinkToFit="1"/>
    </xf>
    <xf numFmtId="0" fontId="0" fillId="0" borderId="0" xfId="0" applyNumberFormat="1" applyProtection="1">
      <alignment vertical="center"/>
      <protection locked="0"/>
    </xf>
    <xf numFmtId="0" fontId="1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>
      <alignment vertical="center"/>
    </xf>
    <xf numFmtId="0" fontId="2" fillId="0" borderId="3" xfId="0" applyNumberFormat="1" applyFont="1" applyBorder="1">
      <alignment vertical="center"/>
    </xf>
    <xf numFmtId="0" fontId="0" fillId="0" borderId="4" xfId="0" applyNumberFormat="1" applyBorder="1">
      <alignment vertical="center"/>
    </xf>
    <xf numFmtId="0" fontId="0" fillId="0" borderId="5" xfId="0" applyNumberFormat="1" applyBorder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justify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>
      <alignment vertical="center"/>
    </xf>
    <xf numFmtId="0" fontId="2" fillId="3" borderId="1" xfId="0" applyNumberFormat="1" applyFont="1" applyFill="1" applyBorder="1" applyAlignment="1">
      <alignment vertical="center" wrapText="1"/>
    </xf>
    <xf numFmtId="0" fontId="2" fillId="3" borderId="9" xfId="0" applyNumberFormat="1" applyFont="1" applyFill="1" applyBorder="1">
      <alignment vertical="center"/>
    </xf>
    <xf numFmtId="0" fontId="2" fillId="3" borderId="1" xfId="0" applyNumberFormat="1" applyFont="1" applyFill="1" applyBorder="1">
      <alignment vertical="center"/>
    </xf>
    <xf numFmtId="0" fontId="2" fillId="3" borderId="1" xfId="0" applyNumberFormat="1" applyFont="1" applyFill="1" applyBorder="1" applyAlignment="1">
      <alignment vertical="center" wrapText="1"/>
    </xf>
    <xf numFmtId="41" fontId="2" fillId="3" borderId="1" xfId="1" applyNumberFormat="1" applyFont="1" applyFill="1" applyBorder="1" applyAlignment="1">
      <alignment horizontal="right" vertical="center"/>
    </xf>
    <xf numFmtId="41" fontId="2" fillId="3" borderId="9" xfId="1" applyNumberFormat="1" applyFont="1" applyFill="1" applyBorder="1" applyAlignment="1">
      <alignment horizontal="right" vertical="center"/>
    </xf>
    <xf numFmtId="41" fontId="2" fillId="3" borderId="1" xfId="1" applyNumberFormat="1" applyFont="1" applyFill="1" applyBorder="1" applyAlignment="1">
      <alignment vertical="center" shrinkToFit="1"/>
    </xf>
    <xf numFmtId="41" fontId="2" fillId="3" borderId="1" xfId="1" applyNumberFormat="1" applyFont="1" applyFill="1" applyBorder="1">
      <alignment vertical="center"/>
    </xf>
    <xf numFmtId="41" fontId="2" fillId="3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41" fontId="2" fillId="3" borderId="12" xfId="1" applyNumberFormat="1" applyFont="1" applyFill="1" applyBorder="1">
      <alignment vertical="center"/>
    </xf>
    <xf numFmtId="41" fontId="2" fillId="3" borderId="12" xfId="1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Border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justify" vertical="center" wrapText="1"/>
    </xf>
    <xf numFmtId="0" fontId="6" fillId="0" borderId="0" xfId="0" applyNumberFormat="1" applyFont="1">
      <alignment vertical="center"/>
    </xf>
    <xf numFmtId="41" fontId="2" fillId="3" borderId="13" xfId="1" applyNumberFormat="1" applyFont="1" applyFill="1" applyBorder="1" applyAlignment="1">
      <alignment horizontal="center" vertical="center"/>
    </xf>
    <xf numFmtId="41" fontId="2" fillId="0" borderId="1" xfId="1" applyNumberFormat="1" applyFont="1" applyFill="1" applyBorder="1">
      <alignment vertical="center"/>
    </xf>
    <xf numFmtId="41" fontId="2" fillId="0" borderId="12" xfId="1" applyNumberFormat="1" applyFont="1" applyFill="1" applyBorder="1">
      <alignment vertical="center"/>
    </xf>
    <xf numFmtId="0" fontId="3" fillId="5" borderId="14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41" fontId="3" fillId="5" borderId="1" xfId="1" applyNumberFormat="1" applyFont="1" applyFill="1" applyBorder="1" applyAlignment="1">
      <alignment horizontal="right" vertical="center"/>
    </xf>
    <xf numFmtId="41" fontId="3" fillId="5" borderId="1" xfId="1" applyNumberFormat="1" applyFont="1" applyFill="1" applyBorder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center" vertical="center"/>
    </xf>
    <xf numFmtId="41" fontId="3" fillId="5" borderId="1" xfId="1" applyNumberFormat="1" applyFont="1" applyFill="1" applyBorder="1" applyAlignment="1">
      <alignment horizontal="center" vertical="center"/>
    </xf>
    <xf numFmtId="0" fontId="6" fillId="5" borderId="4" xfId="0" applyNumberFormat="1" applyFont="1" applyFill="1" applyBorder="1">
      <alignment vertical="center"/>
    </xf>
    <xf numFmtId="0" fontId="3" fillId="6" borderId="1" xfId="0" applyNumberFormat="1" applyFont="1" applyFill="1" applyBorder="1" applyAlignment="1">
      <alignment horizontal="center" vertical="center"/>
    </xf>
    <xf numFmtId="41" fontId="3" fillId="6" borderId="1" xfId="1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41" fontId="3" fillId="6" borderId="1" xfId="1" applyNumberFormat="1" applyFont="1" applyFill="1" applyBorder="1" applyAlignment="1">
      <alignment horizontal="right" vertical="center"/>
    </xf>
    <xf numFmtId="0" fontId="6" fillId="6" borderId="4" xfId="0" applyNumberFormat="1" applyFont="1" applyFill="1" applyBorder="1">
      <alignment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shrinkToFit="1"/>
    </xf>
    <xf numFmtId="176" fontId="3" fillId="6" borderId="1" xfId="0" applyNumberFormat="1" applyFont="1" applyFill="1" applyBorder="1" applyAlignment="1">
      <alignment horizontal="center" vertical="center"/>
    </xf>
    <xf numFmtId="41" fontId="2" fillId="3" borderId="9" xfId="1" applyNumberFormat="1" applyFont="1" applyFill="1" applyBorder="1" applyAlignment="1">
      <alignment horizontal="center" vertical="center"/>
    </xf>
    <xf numFmtId="41" fontId="2" fillId="0" borderId="9" xfId="1" applyNumberFormat="1" applyFont="1" applyFill="1" applyBorder="1">
      <alignment vertical="center"/>
    </xf>
    <xf numFmtId="41" fontId="2" fillId="3" borderId="12" xfId="1" applyNumberFormat="1" applyFont="1" applyFill="1" applyBorder="1" applyAlignment="1">
      <alignment vertical="center" shrinkToFit="1"/>
    </xf>
    <xf numFmtId="0" fontId="5" fillId="3" borderId="15" xfId="0" applyNumberFormat="1" applyFont="1" applyFill="1" applyBorder="1" applyAlignment="1">
      <alignment horizontal="justify" vertical="center" wrapText="1"/>
    </xf>
    <xf numFmtId="0" fontId="5" fillId="3" borderId="12" xfId="0" applyNumberFormat="1" applyFont="1" applyFill="1" applyBorder="1" applyAlignment="1">
      <alignment horizontal="justify" vertical="center" wrapText="1"/>
    </xf>
    <xf numFmtId="41" fontId="5" fillId="3" borderId="1" xfId="1" applyNumberFormat="1" applyFont="1" applyFill="1" applyBorder="1" applyAlignment="1">
      <alignment horizontal="justify" vertical="center" wrapText="1"/>
    </xf>
    <xf numFmtId="41" fontId="2" fillId="3" borderId="9" xfId="1" applyNumberFormat="1" applyFont="1" applyFill="1" applyBorder="1">
      <alignment vertical="center"/>
    </xf>
    <xf numFmtId="41" fontId="2" fillId="3" borderId="16" xfId="1" applyNumberFormat="1" applyFont="1" applyFill="1" applyBorder="1" applyAlignment="1">
      <alignment horizontal="center" vertical="center"/>
    </xf>
    <xf numFmtId="41" fontId="2" fillId="3" borderId="1" xfId="1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left" vertical="center"/>
    </xf>
    <xf numFmtId="41" fontId="2" fillId="3" borderId="1" xfId="1" applyNumberFormat="1" applyFont="1" applyFill="1" applyBorder="1">
      <alignment vertical="center"/>
    </xf>
    <xf numFmtId="41" fontId="2" fillId="0" borderId="1" xfId="1" applyNumberFormat="1" applyFont="1" applyFill="1" applyBorder="1">
      <alignment vertical="center"/>
    </xf>
    <xf numFmtId="0" fontId="2" fillId="0" borderId="4" xfId="0" applyNumberFormat="1" applyFont="1" applyBorder="1">
      <alignment vertical="center"/>
    </xf>
    <xf numFmtId="0" fontId="2" fillId="3" borderId="12" xfId="0" applyNumberFormat="1" applyFont="1" applyFill="1" applyBorder="1">
      <alignment vertical="center"/>
    </xf>
    <xf numFmtId="41" fontId="2" fillId="3" borderId="12" xfId="1" applyNumberFormat="1" applyFont="1" applyFill="1" applyBorder="1">
      <alignment vertical="center"/>
    </xf>
    <xf numFmtId="41" fontId="2" fillId="0" borderId="12" xfId="1" applyNumberFormat="1" applyFont="1" applyFill="1" applyBorder="1">
      <alignment vertical="center"/>
    </xf>
    <xf numFmtId="0" fontId="2" fillId="0" borderId="3" xfId="0" applyNumberFormat="1" applyFont="1" applyBorder="1">
      <alignment vertical="center"/>
    </xf>
    <xf numFmtId="0" fontId="7" fillId="7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8" xfId="0" applyNumberFormat="1" applyFont="1" applyFill="1" applyBorder="1" applyAlignment="1" applyProtection="1">
      <alignment horizontal="center" vertical="center" wrapText="1"/>
      <protection locked="0"/>
    </xf>
    <xf numFmtId="41" fontId="7" fillId="7" borderId="19" xfId="1" applyNumberFormat="1" applyFont="1" applyFill="1" applyBorder="1" applyProtection="1">
      <alignment vertical="center"/>
      <protection locked="0"/>
    </xf>
    <xf numFmtId="176" fontId="7" fillId="7" borderId="19" xfId="0" applyNumberFormat="1" applyFont="1" applyFill="1" applyBorder="1" applyProtection="1">
      <alignment vertical="center"/>
    </xf>
    <xf numFmtId="0" fontId="7" fillId="8" borderId="7" xfId="0" applyNumberFormat="1" applyFont="1" applyFill="1" applyBorder="1" applyAlignment="1" applyProtection="1">
      <alignment horizontal="left" vertical="center"/>
    </xf>
    <xf numFmtId="41" fontId="7" fillId="8" borderId="1" xfId="1" applyNumberFormat="1" applyFont="1" applyFill="1" applyBorder="1" applyAlignment="1" applyProtection="1">
      <alignment horizontal="center" vertical="center"/>
    </xf>
    <xf numFmtId="0" fontId="7" fillId="8" borderId="7" xfId="0" applyNumberFormat="1" applyFont="1" applyFill="1" applyBorder="1" applyAlignment="1" applyProtection="1">
      <alignment horizontal="center" vertical="center"/>
    </xf>
    <xf numFmtId="41" fontId="7" fillId="8" borderId="1" xfId="1" applyNumberFormat="1" applyFont="1" applyFill="1" applyBorder="1" applyAlignment="1" applyProtection="1">
      <alignment horizontal="right" vertical="center"/>
      <protection locked="0"/>
    </xf>
    <xf numFmtId="176" fontId="7" fillId="8" borderId="1" xfId="0" applyNumberFormat="1" applyFont="1" applyFill="1" applyBorder="1" applyAlignment="1" applyProtection="1">
      <alignment horizontal="center" vertical="center"/>
    </xf>
    <xf numFmtId="41" fontId="7" fillId="8" borderId="1" xfId="1" applyNumberFormat="1" applyFont="1" applyFill="1" applyBorder="1" applyProtection="1">
      <alignment vertical="center"/>
    </xf>
    <xf numFmtId="0" fontId="7" fillId="8" borderId="20" xfId="0" applyNumberFormat="1" applyFont="1" applyFill="1" applyBorder="1" applyAlignment="1" applyProtection="1">
      <alignment horizontal="left" vertical="center"/>
    </xf>
    <xf numFmtId="0" fontId="7" fillId="8" borderId="20" xfId="0" applyNumberFormat="1" applyFont="1" applyFill="1" applyBorder="1" applyAlignment="1" applyProtection="1">
      <alignment horizontal="center" vertical="center"/>
    </xf>
    <xf numFmtId="0" fontId="7" fillId="8" borderId="11" xfId="0" applyNumberFormat="1" applyFont="1" applyFill="1" applyBorder="1" applyAlignment="1" applyProtection="1">
      <alignment horizontal="left" vertical="center"/>
      <protection locked="0"/>
    </xf>
    <xf numFmtId="41" fontId="7" fillId="8" borderId="12" xfId="1" applyNumberFormat="1" applyFont="1" applyFill="1" applyBorder="1" applyAlignment="1" applyProtection="1">
      <alignment horizontal="center" vertical="center"/>
    </xf>
    <xf numFmtId="0" fontId="7" fillId="8" borderId="11" xfId="0" applyNumberFormat="1" applyFont="1" applyFill="1" applyBorder="1" applyAlignment="1" applyProtection="1">
      <alignment horizontal="center" vertical="center"/>
    </xf>
    <xf numFmtId="41" fontId="7" fillId="8" borderId="12" xfId="1" applyNumberFormat="1" applyFont="1" applyFill="1" applyBorder="1" applyProtection="1">
      <alignment vertical="center"/>
    </xf>
    <xf numFmtId="176" fontId="7" fillId="8" borderId="12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Border="1" applyAlignment="1" applyProtection="1">
      <alignment horizontal="left" vertical="center"/>
    </xf>
    <xf numFmtId="41" fontId="8" fillId="0" borderId="1" xfId="1" applyNumberFormat="1" applyFont="1" applyBorder="1" applyAlignment="1" applyProtection="1">
      <alignment horizontal="center" vertical="center"/>
    </xf>
    <xf numFmtId="0" fontId="8" fillId="0" borderId="7" xfId="0" applyNumberFormat="1" applyFont="1" applyBorder="1" applyAlignment="1" applyProtection="1">
      <alignment horizontal="center" vertical="center"/>
    </xf>
    <xf numFmtId="41" fontId="8" fillId="4" borderId="1" xfId="1" applyNumberFormat="1" applyFont="1" applyFill="1" applyBorder="1" applyProtection="1">
      <alignment vertical="center"/>
      <protection locked="0"/>
    </xf>
    <xf numFmtId="176" fontId="8" fillId="0" borderId="1" xfId="0" applyNumberFormat="1" applyFont="1" applyBorder="1" applyAlignment="1" applyProtection="1">
      <alignment horizontal="center" vertical="center"/>
    </xf>
    <xf numFmtId="41" fontId="8" fillId="0" borderId="1" xfId="1" applyNumberFormat="1" applyFont="1" applyBorder="1" applyProtection="1">
      <alignment vertical="center"/>
    </xf>
    <xf numFmtId="0" fontId="8" fillId="0" borderId="17" xfId="0" applyNumberFormat="1" applyFont="1" applyBorder="1" applyAlignment="1" applyProtection="1">
      <alignment horizontal="left" vertical="center"/>
    </xf>
    <xf numFmtId="41" fontId="8" fillId="0" borderId="19" xfId="1" applyNumberFormat="1" applyFont="1" applyBorder="1" applyAlignment="1" applyProtection="1">
      <alignment horizontal="center" vertical="center"/>
    </xf>
    <xf numFmtId="0" fontId="8" fillId="0" borderId="17" xfId="0" applyNumberFormat="1" applyFont="1" applyBorder="1" applyAlignment="1" applyProtection="1">
      <alignment horizontal="center" vertical="center"/>
    </xf>
    <xf numFmtId="41" fontId="8" fillId="4" borderId="19" xfId="1" applyNumberFormat="1" applyFont="1" applyFill="1" applyBorder="1" applyProtection="1">
      <alignment vertical="center"/>
      <protection locked="0"/>
    </xf>
    <xf numFmtId="176" fontId="8" fillId="0" borderId="19" xfId="0" applyNumberFormat="1" applyFont="1" applyBorder="1" applyAlignment="1" applyProtection="1">
      <alignment horizontal="center" vertical="center"/>
    </xf>
    <xf numFmtId="0" fontId="9" fillId="0" borderId="0" xfId="0" applyNumberFormat="1" applyFont="1">
      <alignment vertical="center"/>
    </xf>
    <xf numFmtId="0" fontId="10" fillId="0" borderId="4" xfId="0" applyNumberFormat="1" applyFont="1" applyBorder="1" applyProtection="1">
      <alignment vertical="center"/>
      <protection locked="0"/>
    </xf>
    <xf numFmtId="41" fontId="7" fillId="7" borderId="1" xfId="1" applyNumberFormat="1" applyFont="1" applyFill="1" applyBorder="1" applyProtection="1">
      <alignment vertical="center"/>
    </xf>
    <xf numFmtId="0" fontId="10" fillId="0" borderId="3" xfId="0" applyNumberFormat="1" applyFont="1" applyBorder="1" applyProtection="1">
      <alignment vertical="center"/>
      <protection locked="0"/>
    </xf>
    <xf numFmtId="0" fontId="4" fillId="9" borderId="21" xfId="0" applyNumberFormat="1" applyFont="1" applyFill="1" applyBorder="1" applyAlignment="1" applyProtection="1">
      <alignment horizontal="center" vertical="center"/>
      <protection locked="0"/>
    </xf>
    <xf numFmtId="0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17" xfId="0" applyNumberFormat="1" applyFont="1" applyFill="1" applyBorder="1" applyAlignment="1" applyProtection="1">
      <alignment horizontal="left" vertical="center" wrapText="1"/>
      <protection locked="0"/>
    </xf>
    <xf numFmtId="0" fontId="7" fillId="6" borderId="17" xfId="0" applyNumberFormat="1" applyFont="1" applyFill="1" applyBorder="1" applyAlignment="1" applyProtection="1">
      <alignment horizontal="center" vertical="center" wrapText="1"/>
      <protection locked="0"/>
    </xf>
    <xf numFmtId="41" fontId="7" fillId="6" borderId="1" xfId="1" applyNumberFormat="1" applyFont="1" applyFill="1" applyBorder="1" applyProtection="1">
      <alignment vertical="center"/>
    </xf>
    <xf numFmtId="41" fontId="7" fillId="6" borderId="19" xfId="1" applyNumberFormat="1" applyFont="1" applyFill="1" applyBorder="1" applyAlignment="1" applyProtection="1">
      <alignment horizontal="center" vertical="center" wrapText="1"/>
      <protection locked="0"/>
    </xf>
    <xf numFmtId="176" fontId="7" fillId="6" borderId="19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>
      <alignment vertical="center"/>
    </xf>
    <xf numFmtId="0" fontId="10" fillId="0" borderId="0" xfId="0" applyNumberFormat="1" applyFont="1">
      <alignment vertical="center"/>
    </xf>
    <xf numFmtId="0" fontId="8" fillId="3" borderId="0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justify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41" fontId="8" fillId="3" borderId="13" xfId="1" applyNumberFormat="1" applyFont="1" applyFill="1" applyBorder="1" applyAlignment="1">
      <alignment horizontal="center" vertical="center"/>
    </xf>
    <xf numFmtId="41" fontId="8" fillId="3" borderId="1" xfId="1" applyNumberFormat="1" applyFont="1" applyFill="1" applyBorder="1">
      <alignment vertical="center"/>
    </xf>
    <xf numFmtId="41" fontId="8" fillId="0" borderId="1" xfId="1" applyNumberFormat="1" applyFont="1" applyFill="1" applyBorder="1">
      <alignment vertical="center"/>
    </xf>
    <xf numFmtId="0" fontId="8" fillId="0" borderId="2" xfId="0" applyNumberFormat="1" applyFont="1" applyBorder="1">
      <alignment vertical="center"/>
    </xf>
    <xf numFmtId="0" fontId="12" fillId="3" borderId="15" xfId="0" applyNumberFormat="1" applyFont="1" applyFill="1" applyBorder="1" applyAlignment="1">
      <alignment horizontal="justify" vertical="center" wrapText="1"/>
    </xf>
    <xf numFmtId="0" fontId="8" fillId="3" borderId="11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center" vertical="center"/>
    </xf>
    <xf numFmtId="41" fontId="8" fillId="3" borderId="24" xfId="1" applyNumberFormat="1" applyFont="1" applyFill="1" applyBorder="1" applyAlignment="1">
      <alignment horizontal="center" vertical="center"/>
    </xf>
    <xf numFmtId="41" fontId="8" fillId="3" borderId="12" xfId="1" applyNumberFormat="1" applyFont="1" applyFill="1" applyBorder="1">
      <alignment vertical="center"/>
    </xf>
    <xf numFmtId="41" fontId="8" fillId="0" borderId="12" xfId="1" applyNumberFormat="1" applyFont="1" applyFill="1" applyBorder="1">
      <alignment vertical="center"/>
    </xf>
    <xf numFmtId="0" fontId="8" fillId="0" borderId="25" xfId="0" applyNumberFormat="1" applyFont="1" applyBorder="1">
      <alignment vertical="center"/>
    </xf>
    <xf numFmtId="0" fontId="2" fillId="3" borderId="23" xfId="0" applyNumberFormat="1" applyFont="1" applyFill="1" applyBorder="1" applyAlignment="1">
      <alignment horizontal="center" vertical="center"/>
    </xf>
    <xf numFmtId="41" fontId="2" fillId="3" borderId="23" xfId="1" applyNumberFormat="1" applyFont="1" applyFill="1" applyBorder="1" applyAlignment="1">
      <alignment horizontal="center" vertical="center"/>
    </xf>
    <xf numFmtId="0" fontId="13" fillId="0" borderId="0" xfId="0" applyNumberFormat="1" applyFont="1">
      <alignment vertical="center"/>
    </xf>
    <xf numFmtId="0" fontId="4" fillId="0" borderId="4" xfId="0" applyNumberFormat="1" applyFont="1" applyBorder="1" applyProtection="1">
      <alignment vertical="center"/>
      <protection locked="0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41" fontId="7" fillId="0" borderId="1" xfId="1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center" vertical="center"/>
    </xf>
    <xf numFmtId="41" fontId="7" fillId="0" borderId="1" xfId="1" applyNumberFormat="1" applyFont="1" applyFill="1" applyBorder="1">
      <alignment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1" fontId="3" fillId="0" borderId="1" xfId="1" applyNumberFormat="1" applyFont="1" applyFill="1" applyBorder="1" applyAlignment="1">
      <alignment horizontal="right" vertical="center"/>
    </xf>
    <xf numFmtId="41" fontId="3" fillId="0" borderId="1" xfId="1" applyNumberFormat="1" applyFont="1" applyFill="1" applyBorder="1">
      <alignment vertical="center"/>
    </xf>
    <xf numFmtId="0" fontId="6" fillId="0" borderId="4" xfId="0" applyNumberFormat="1" applyFont="1" applyFill="1" applyBorder="1">
      <alignment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>
      <alignment vertical="center"/>
    </xf>
    <xf numFmtId="0" fontId="3" fillId="0" borderId="7" xfId="0" applyNumberFormat="1" applyFont="1" applyFill="1" applyBorder="1" applyAlignment="1">
      <alignment horizontal="center" vertical="center"/>
    </xf>
    <xf numFmtId="41" fontId="3" fillId="0" borderId="26" xfId="1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41" fontId="3" fillId="0" borderId="7" xfId="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77" fontId="8" fillId="3" borderId="13" xfId="0" applyNumberFormat="1" applyFont="1" applyFill="1" applyBorder="1" applyAlignment="1">
      <alignment horizontal="center" vertical="center"/>
    </xf>
    <xf numFmtId="177" fontId="8" fillId="3" borderId="13" xfId="1" applyNumberFormat="1" applyFont="1" applyFill="1" applyBorder="1" applyAlignment="1">
      <alignment horizontal="center" vertical="center"/>
    </xf>
    <xf numFmtId="177" fontId="8" fillId="3" borderId="24" xfId="0" applyNumberFormat="1" applyFont="1" applyFill="1" applyBorder="1" applyAlignment="1">
      <alignment horizontal="center" vertical="center"/>
    </xf>
    <xf numFmtId="177" fontId="8" fillId="3" borderId="24" xfId="1" applyNumberFormat="1" applyFont="1" applyFill="1" applyBorder="1" applyAlignment="1">
      <alignment horizontal="center" vertical="center"/>
    </xf>
    <xf numFmtId="177" fontId="7" fillId="0" borderId="13" xfId="0" applyNumberFormat="1" applyFont="1" applyFill="1" applyBorder="1" applyAlignment="1">
      <alignment horizontal="center" vertical="center"/>
    </xf>
    <xf numFmtId="178" fontId="8" fillId="0" borderId="13" xfId="0" applyNumberFormat="1" applyFont="1" applyFill="1" applyBorder="1" applyAlignment="1">
      <alignment horizontal="center" vertical="center"/>
    </xf>
    <xf numFmtId="178" fontId="8" fillId="0" borderId="24" xfId="0" applyNumberFormat="1" applyFont="1" applyFill="1" applyBorder="1" applyAlignment="1">
      <alignment horizontal="center" vertical="center"/>
    </xf>
    <xf numFmtId="178" fontId="7" fillId="0" borderId="13" xfId="0" applyNumberFormat="1" applyFont="1" applyFill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5" fillId="3" borderId="23" xfId="0" applyNumberFormat="1" applyFont="1" applyFill="1" applyBorder="1" applyAlignment="1">
      <alignment horizontal="justify" vertical="center" wrapText="1"/>
    </xf>
    <xf numFmtId="179" fontId="7" fillId="6" borderId="19" xfId="1" applyNumberFormat="1" applyFont="1" applyFill="1" applyBorder="1" applyProtection="1">
      <alignment vertical="center"/>
      <protection locked="0"/>
    </xf>
    <xf numFmtId="0" fontId="15" fillId="0" borderId="4" xfId="0" applyNumberFormat="1" applyFont="1" applyBorder="1" applyAlignment="1" applyProtection="1">
      <alignment horizontal="center" vertical="center"/>
      <protection locked="0"/>
    </xf>
    <xf numFmtId="0" fontId="7" fillId="8" borderId="17" xfId="0" applyNumberFormat="1" applyFont="1" applyFill="1" applyBorder="1" applyAlignment="1" applyProtection="1">
      <alignment horizontal="left" vertical="center" wrapText="1"/>
      <protection locked="0"/>
    </xf>
    <xf numFmtId="41" fontId="7" fillId="8" borderId="19" xfId="1" applyNumberFormat="1" applyFont="1" applyFill="1" applyBorder="1" applyAlignment="1" applyProtection="1">
      <alignment horizontal="center" vertical="center" wrapText="1"/>
      <protection locked="0"/>
    </xf>
    <xf numFmtId="0" fontId="7" fillId="8" borderId="17" xfId="0" applyNumberFormat="1" applyFont="1" applyFill="1" applyBorder="1" applyAlignment="1" applyProtection="1">
      <alignment horizontal="center" vertical="center" wrapText="1"/>
      <protection locked="0"/>
    </xf>
    <xf numFmtId="179" fontId="7" fillId="8" borderId="19" xfId="1" applyNumberFormat="1" applyFont="1" applyFill="1" applyBorder="1" applyProtection="1">
      <alignment vertical="center"/>
      <protection locked="0"/>
    </xf>
    <xf numFmtId="176" fontId="7" fillId="8" borderId="19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1" fontId="8" fillId="3" borderId="1" xfId="1" applyNumberFormat="1" applyFont="1" applyFill="1" applyBorder="1" applyAlignment="1">
      <alignment horizontal="center" vertical="center"/>
    </xf>
    <xf numFmtId="0" fontId="1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NumberFormat="1" applyFont="1" applyBorder="1" applyAlignment="1" applyProtection="1">
      <alignment horizontal="left" vertical="center"/>
      <protection locked="0"/>
    </xf>
    <xf numFmtId="0" fontId="4" fillId="9" borderId="36" xfId="0" applyNumberFormat="1" applyFont="1" applyFill="1" applyBorder="1" applyAlignment="1" applyProtection="1">
      <alignment horizontal="center" vertical="center"/>
      <protection locked="0"/>
    </xf>
    <xf numFmtId="0" fontId="4" fillId="9" borderId="35" xfId="0" applyNumberFormat="1" applyFont="1" applyFill="1" applyBorder="1" applyAlignment="1" applyProtection="1">
      <alignment horizontal="center" vertical="center"/>
      <protection locked="0"/>
    </xf>
    <xf numFmtId="0" fontId="4" fillId="9" borderId="37" xfId="0" applyNumberFormat="1" applyFont="1" applyFill="1" applyBorder="1" applyAlignment="1" applyProtection="1">
      <alignment horizontal="center" vertical="center"/>
      <protection locked="0"/>
    </xf>
    <xf numFmtId="0" fontId="4" fillId="9" borderId="38" xfId="0" applyNumberFormat="1" applyFont="1" applyFill="1" applyBorder="1" applyAlignment="1" applyProtection="1">
      <alignment horizontal="center" vertical="center"/>
      <protection locked="0"/>
    </xf>
    <xf numFmtId="0" fontId="4" fillId="9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33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34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35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27" xfId="0" applyNumberFormat="1" applyFont="1" applyFill="1" applyBorder="1" applyAlignment="1" applyProtection="1">
      <alignment horizontal="center" vertical="center"/>
      <protection locked="0"/>
    </xf>
    <xf numFmtId="0" fontId="4" fillId="9" borderId="28" xfId="0" applyNumberFormat="1" applyFont="1" applyFill="1" applyBorder="1" applyAlignment="1" applyProtection="1">
      <alignment horizontal="center" vertical="center"/>
      <protection locked="0"/>
    </xf>
    <xf numFmtId="0" fontId="7" fillId="0" borderId="29" xfId="0" applyNumberFormat="1" applyFont="1" applyBorder="1" applyAlignment="1" applyProtection="1">
      <alignment horizontal="center" vertical="center"/>
      <protection locked="0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vertical="center"/>
      <protection locked="0"/>
    </xf>
    <xf numFmtId="0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22" xfId="0" applyNumberFormat="1" applyFont="1" applyBorder="1" applyAlignment="1" applyProtection="1">
      <alignment horizontal="center" vertical="center"/>
      <protection locked="0"/>
    </xf>
    <xf numFmtId="0" fontId="17" fillId="0" borderId="0" xfId="0" applyNumberFormat="1" applyFont="1" applyAlignment="1">
      <alignment horizontal="center" vertical="center"/>
    </xf>
    <xf numFmtId="0" fontId="7" fillId="0" borderId="36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45" xfId="0" applyNumberFormat="1" applyFont="1" applyFill="1" applyBorder="1" applyAlignment="1">
      <alignment horizontal="center" vertical="center"/>
    </xf>
    <xf numFmtId="0" fontId="7" fillId="0" borderId="46" xfId="0" applyNumberFormat="1" applyFont="1" applyFill="1" applyBorder="1" applyAlignment="1">
      <alignment horizontal="center" vertical="center"/>
    </xf>
    <xf numFmtId="0" fontId="7" fillId="0" borderId="47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 wrapText="1"/>
    </xf>
    <xf numFmtId="0" fontId="7" fillId="0" borderId="44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5" xfId="0" applyNumberFormat="1" applyFont="1" applyFill="1" applyBorder="1" applyAlignment="1">
      <alignment horizontal="center" vertical="center"/>
    </xf>
    <xf numFmtId="0" fontId="7" fillId="0" borderId="48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/>
    </xf>
    <xf numFmtId="0" fontId="8" fillId="0" borderId="30" xfId="0" applyNumberFormat="1" applyFont="1" applyFill="1" applyBorder="1" applyAlignment="1">
      <alignment horizontal="center" vertical="center"/>
    </xf>
    <xf numFmtId="0" fontId="8" fillId="0" borderId="39" xfId="0" applyNumberFormat="1" applyFont="1" applyFill="1" applyBorder="1" applyAlignment="1">
      <alignment horizontal="center" vertical="center"/>
    </xf>
    <xf numFmtId="0" fontId="8" fillId="0" borderId="40" xfId="0" applyNumberFormat="1" applyFont="1" applyFill="1" applyBorder="1" applyAlignment="1">
      <alignment horizontal="center" vertical="center"/>
    </xf>
    <xf numFmtId="0" fontId="4" fillId="0" borderId="41" xfId="0" applyNumberFormat="1" applyFont="1" applyFill="1" applyBorder="1" applyAlignment="1">
      <alignment horizontal="left" vertical="center" wrapText="1"/>
    </xf>
    <xf numFmtId="0" fontId="4" fillId="0" borderId="42" xfId="0" applyNumberFormat="1" applyFont="1" applyFill="1" applyBorder="1" applyAlignment="1">
      <alignment horizontal="left" vertical="center"/>
    </xf>
    <xf numFmtId="0" fontId="4" fillId="0" borderId="43" xfId="0" applyNumberFormat="1" applyFont="1" applyFill="1" applyBorder="1" applyAlignment="1">
      <alignment horizontal="left" vertical="center"/>
    </xf>
    <xf numFmtId="0" fontId="7" fillId="0" borderId="47" xfId="0" applyNumberFormat="1" applyFont="1" applyFill="1" applyBorder="1" applyAlignment="1">
      <alignment horizontal="center" vertical="center"/>
    </xf>
    <xf numFmtId="0" fontId="7" fillId="0" borderId="45" xfId="0" applyNumberFormat="1" applyFont="1" applyFill="1" applyBorder="1" applyAlignment="1">
      <alignment horizontal="center" vertical="center" wrapText="1"/>
    </xf>
    <xf numFmtId="0" fontId="7" fillId="0" borderId="49" xfId="0" applyNumberFormat="1" applyFont="1" applyFill="1" applyBorder="1" applyAlignment="1">
      <alignment horizontal="center" vertical="center" wrapText="1"/>
    </xf>
    <xf numFmtId="0" fontId="7" fillId="0" borderId="46" xfId="0" applyNumberFormat="1" applyFont="1" applyFill="1" applyBorder="1" applyAlignment="1">
      <alignment horizontal="center" vertical="center" wrapText="1"/>
    </xf>
    <xf numFmtId="0" fontId="3" fillId="0" borderId="36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5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5" xfId="0" applyNumberFormat="1" applyFont="1" applyFill="1" applyBorder="1" applyAlignment="1">
      <alignment horizontal="center" vertical="center" wrapText="1"/>
    </xf>
    <xf numFmtId="0" fontId="3" fillId="0" borderId="5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vertical="center"/>
    </xf>
    <xf numFmtId="0" fontId="3" fillId="0" borderId="30" xfId="0" applyNumberFormat="1" applyFont="1" applyFill="1" applyBorder="1" applyAlignment="1">
      <alignment horizontal="center" vertical="center"/>
    </xf>
    <xf numFmtId="0" fontId="3" fillId="0" borderId="39" xfId="0" applyNumberFormat="1" applyFont="1" applyFill="1" applyBorder="1" applyAlignment="1">
      <alignment horizontal="center" vertical="center"/>
    </xf>
    <xf numFmtId="0" fontId="3" fillId="0" borderId="40" xfId="0" applyNumberFormat="1" applyFont="1" applyFill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0" fontId="3" fillId="0" borderId="49" xfId="0" applyNumberFormat="1" applyFont="1" applyFill="1" applyBorder="1" applyAlignment="1">
      <alignment horizontal="center" vertical="center" wrapText="1"/>
    </xf>
    <xf numFmtId="0" fontId="3" fillId="0" borderId="46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/>
    </xf>
    <xf numFmtId="0" fontId="3" fillId="0" borderId="45" xfId="0" applyNumberFormat="1" applyFont="1" applyFill="1" applyBorder="1" applyAlignment="1">
      <alignment horizontal="center" vertical="center"/>
    </xf>
    <xf numFmtId="0" fontId="3" fillId="0" borderId="46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>
      <alignment horizontal="center" vertical="center" wrapText="1"/>
    </xf>
    <xf numFmtId="0" fontId="3" fillId="0" borderId="48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39" xfId="0" applyNumberFormat="1" applyFont="1" applyFill="1" applyBorder="1" applyAlignment="1">
      <alignment horizontal="center" vertical="center"/>
    </xf>
    <xf numFmtId="0" fontId="2" fillId="0" borderId="40" xfId="0" applyNumberFormat="1" applyFont="1" applyFill="1" applyBorder="1" applyAlignment="1">
      <alignment horizontal="center" vertical="center"/>
    </xf>
    <xf numFmtId="0" fontId="4" fillId="0" borderId="42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43" xfId="0" applyNumberFormat="1" applyFont="1" applyFill="1" applyBorder="1" applyAlignment="1">
      <alignment horizontal="left" vertical="center" wrapText="1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45" xfId="0" applyNumberFormat="1" applyFont="1" applyFill="1" applyBorder="1" applyAlignment="1">
      <alignment horizontal="center" vertical="center" wrapText="1"/>
    </xf>
    <xf numFmtId="0" fontId="3" fillId="2" borderId="49" xfId="0" applyNumberFormat="1" applyFont="1" applyFill="1" applyBorder="1" applyAlignment="1">
      <alignment horizontal="center" vertical="center" wrapText="1"/>
    </xf>
    <xf numFmtId="0" fontId="3" fillId="2" borderId="46" xfId="0" applyNumberFormat="1" applyFont="1" applyFill="1" applyBorder="1" applyAlignment="1">
      <alignment horizontal="center" vertical="center" wrapText="1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5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/>
    </xf>
    <xf numFmtId="0" fontId="18" fillId="0" borderId="0" xfId="0" applyNumberFormat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161926</xdr:colOff>
      <xdr:row>2</xdr:row>
      <xdr:rowOff>5042</xdr:rowOff>
    </xdr:from>
    <xdr:to>
      <xdr:col>24</xdr:col>
      <xdr:colOff>391086</xdr:colOff>
      <xdr:row>15</xdr:row>
      <xdr:rowOff>58830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87076" y="605117"/>
          <a:ext cx="10135160" cy="42828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700"/>
            </a:lnSpc>
          </a:pPr>
          <a:r>
            <a:rPr lang="en-US" altLang="ko-KR" sz="1100" b="1"/>
            <a:t>&lt;</a:t>
          </a:r>
          <a:r>
            <a:rPr lang="ko-KR" altLang="en-US" sz="1100" b="1"/>
            <a:t>조사요령</a:t>
          </a:r>
          <a:r>
            <a:rPr lang="en-US" altLang="ko-KR" sz="1100" b="1"/>
            <a:t>&gt; </a:t>
          </a:r>
          <a:r>
            <a:rPr lang="ko-KR" altLang="en-US" sz="1100" b="1" baseline="0"/>
            <a:t> </a:t>
          </a:r>
          <a:endParaRPr lang="en-US" altLang="ko-KR" sz="1100" b="1" baseline="0">
            <a:solidFill>
              <a:srgbClr val="0000FF"/>
            </a:solidFill>
          </a:endParaRPr>
        </a:p>
        <a:p>
          <a:pPr>
            <a:lnSpc>
              <a:spcPts val="1200"/>
            </a:lnSpc>
          </a:pPr>
          <a:endParaRPr lang="en-US" altLang="ko-KR" sz="1100" b="1">
            <a:solidFill>
              <a:srgbClr val="0000FF"/>
            </a:solidFill>
          </a:endParaRPr>
        </a:p>
        <a:p>
          <a:pPr>
            <a:lnSpc>
              <a:spcPts val="1600"/>
            </a:lnSpc>
          </a:pPr>
          <a:r>
            <a:rPr lang="en-US" altLang="ko-KR" sz="1100"/>
            <a:t>1)  </a:t>
          </a:r>
          <a:r>
            <a:rPr lang="ko-KR" altLang="en-US" sz="1100"/>
            <a:t>읍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면에</a:t>
          </a:r>
          <a:r>
            <a:rPr lang="ko-KR" altLang="en-US" sz="1100"/>
            <a:t>서는  </a:t>
          </a:r>
          <a:r>
            <a:rPr lang="en-US" altLang="ko-KR" sz="1100"/>
            <a:t>'2026</a:t>
          </a:r>
          <a:r>
            <a:rPr lang="ko-KR" altLang="en-US" sz="1100"/>
            <a:t>년도 과수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화훼분야 도비지원사업 시행지침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을 참고하여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</a:p>
        <a:p>
          <a:pPr>
            <a:lnSpc>
              <a:spcPts val="1600"/>
            </a:lnSpc>
          </a:pPr>
          <a:r>
            <a:rPr lang="en-US" altLang="ko-K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</a:t>
          </a:r>
          <a:r>
            <a:rPr lang="ko-KR" alt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ko-KR" altLang="en-US" sz="1100" b="1" u="sng">
              <a:solidFill>
                <a:srgbClr val="FF0000"/>
              </a:solidFill>
            </a:rPr>
            <a:t>농업인</a:t>
          </a:r>
          <a:r>
            <a:rPr lang="ko-KR" altLang="en-US" sz="1100" b="1" u="sng" baseline="0">
              <a:solidFill>
                <a:srgbClr val="FF0000"/>
              </a:solidFill>
            </a:rPr>
            <a:t> </a:t>
          </a:r>
          <a:r>
            <a:rPr lang="ko-KR" altLang="en-US" sz="1100" b="1" u="sng">
              <a:solidFill>
                <a:srgbClr val="FF0000"/>
              </a:solidFill>
            </a:rPr>
            <a:t>등으로 부터</a:t>
          </a:r>
          <a:r>
            <a:rPr lang="ko-KR" altLang="en-US" sz="1100" b="1" u="sng" baseline="0">
              <a:solidFill>
                <a:srgbClr val="FF0000"/>
              </a:solidFill>
            </a:rPr>
            <a:t>  직접 신청 받은 사업량을 근거로  하여</a:t>
          </a:r>
          <a:r>
            <a:rPr lang="en-US" altLang="ko-KR" sz="1100" b="1" u="sng">
              <a:solidFill>
                <a:srgbClr val="FF0000"/>
              </a:solidFill>
            </a:rPr>
            <a:t>  </a:t>
          </a:r>
          <a:r>
            <a:rPr lang="ko-KR" altLang="en-US" sz="1100" b="1" u="sng">
              <a:solidFill>
                <a:srgbClr val="FF0000"/>
              </a:solidFill>
            </a:rPr>
            <a:t>정확한 수요조사  결과를  보고</a:t>
          </a:r>
          <a:r>
            <a:rPr lang="en-US" altLang="ko-KR" sz="1100" b="1" u="sng">
              <a:solidFill>
                <a:srgbClr val="FF0000"/>
              </a:solidFill>
            </a:rPr>
            <a:t>(</a:t>
          </a:r>
          <a:r>
            <a:rPr lang="ko-KR" altLang="en-US" sz="1100" b="1" u="sng">
              <a:solidFill>
                <a:srgbClr val="FF0000"/>
              </a:solidFill>
            </a:rPr>
            <a:t> 연례  반복적인 수준의 보고 지양</a:t>
          </a:r>
          <a:r>
            <a:rPr lang="en-US" altLang="ko-KR" sz="1100" b="1" u="sng">
              <a:solidFill>
                <a:srgbClr val="FF0000"/>
              </a:solidFill>
            </a:rPr>
            <a:t>)</a:t>
          </a:r>
        </a:p>
        <a:p>
          <a:pPr marL="0" marR="0" indent="0" defTabSz="914400" eaLnBrk="1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altLang="ko-KR" sz="11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en-US" altLang="ko-KR" sz="1100"/>
            <a:t>)  </a:t>
          </a:r>
          <a:r>
            <a:rPr lang="ko-KR" altLang="en-US" sz="1100"/>
            <a:t>과수생력화장비지원사업은 다음을  참고하여 조사</a:t>
          </a:r>
          <a:endParaRPr lang="en-US" altLang="ko-KR" sz="1100"/>
        </a:p>
        <a:p>
          <a:pPr>
            <a:lnSpc>
              <a:spcPts val="1700"/>
            </a:lnSpc>
          </a:pP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※ </a:t>
          </a:r>
          <a:r>
            <a:rPr lang="ko-KR" altLang="en-US" sz="1100" u="sng"/>
            <a:t>한국농기계공업협동조합 발간 </a:t>
          </a:r>
          <a:r>
            <a:rPr lang="en-US" altLang="ko-KR" sz="1100" u="sng"/>
            <a:t>'</a:t>
          </a:r>
          <a:r>
            <a:rPr lang="ko-KR" altLang="en-US" sz="1100" u="sng"/>
            <a:t>농업기계목록집</a:t>
          </a:r>
          <a:r>
            <a:rPr lang="en-US" altLang="ko-KR" sz="1100" u="sng"/>
            <a:t>'</a:t>
          </a:r>
          <a:r>
            <a:rPr lang="ko-KR" altLang="en-US" sz="1100" u="sng"/>
            <a:t>의 기종을 대상</a:t>
          </a:r>
          <a:r>
            <a:rPr lang="ko-KR" altLang="en-US" sz="1100"/>
            <a:t>으로 할 것</a:t>
          </a:r>
          <a:endParaRPr lang="en-US" altLang="ko-KR" sz="1100"/>
        </a:p>
        <a:p>
          <a:pPr>
            <a:lnSpc>
              <a:spcPts val="1600"/>
            </a:lnSpc>
          </a:pPr>
          <a:r>
            <a:rPr lang="en-US" altLang="ko-KR" sz="1100"/>
            <a:t>      - </a:t>
          </a:r>
          <a:r>
            <a:rPr lang="ko-KR" altLang="en-US" sz="1100" u="sng"/>
            <a:t>동력제초기</a:t>
          </a:r>
          <a:r>
            <a:rPr lang="ko-KR" altLang="en-US" sz="1100"/>
            <a:t>는 </a:t>
          </a:r>
          <a:r>
            <a:rPr lang="en-US" altLang="ko-KR" sz="1100"/>
            <a:t>'</a:t>
          </a:r>
          <a:r>
            <a:rPr lang="ko-KR" altLang="en-US" sz="1100"/>
            <a:t>농업기계목록집</a:t>
          </a:r>
          <a:r>
            <a:rPr lang="en-US" altLang="ko-KR" sz="1100"/>
            <a:t>'</a:t>
          </a:r>
          <a:r>
            <a:rPr lang="ko-KR" altLang="en-US" sz="1100"/>
            <a:t>의  </a:t>
          </a:r>
          <a:r>
            <a:rPr lang="en-US" altLang="ko-KR" sz="1100"/>
            <a:t>'</a:t>
          </a:r>
          <a:r>
            <a:rPr lang="ko-KR" altLang="en-US" sz="1100"/>
            <a:t>동력제초기 </a:t>
          </a:r>
          <a:r>
            <a:rPr lang="en-US" altLang="ko-KR" sz="1100"/>
            <a:t>- </a:t>
          </a:r>
          <a:r>
            <a:rPr lang="ko-KR" altLang="en-US" sz="1100"/>
            <a:t>승용</a:t>
          </a:r>
          <a:r>
            <a:rPr lang="en-US" altLang="ko-KR" sz="1100"/>
            <a:t>, </a:t>
          </a:r>
          <a:r>
            <a:rPr lang="ko-KR" altLang="en-US" sz="1100"/>
            <a:t>원격조종형</a:t>
          </a:r>
          <a:r>
            <a:rPr lang="en-US" altLang="ko-KR" sz="1100"/>
            <a:t>'</a:t>
          </a:r>
          <a:r>
            <a:rPr lang="ko-KR" altLang="en-US" sz="1100"/>
            <a:t>을  의미</a:t>
          </a:r>
          <a:endParaRPr lang="en-US" altLang="ko-KR" sz="1100"/>
        </a:p>
        <a:p>
          <a:pPr>
            <a:lnSpc>
              <a:spcPts val="1700"/>
            </a:lnSpc>
          </a:pPr>
          <a:r>
            <a:rPr lang="en-US" altLang="ko-KR" sz="1100"/>
            <a:t>      - </a:t>
          </a:r>
          <a:r>
            <a:rPr lang="ko-KR" altLang="en-US" sz="1100" u="sng"/>
            <a:t>농업용고소작업차</a:t>
          </a:r>
          <a:r>
            <a:rPr lang="ko-KR" altLang="en-US" sz="1100"/>
            <a:t>는 </a:t>
          </a:r>
          <a:r>
            <a:rPr lang="en-US" altLang="ko-KR" sz="1100"/>
            <a:t>'</a:t>
          </a:r>
          <a:r>
            <a:rPr lang="ko-KR" altLang="en-US" sz="1100"/>
            <a:t>농업기계목록집</a:t>
          </a:r>
          <a:r>
            <a:rPr lang="en-US" altLang="ko-KR" sz="1100"/>
            <a:t>'</a:t>
          </a:r>
          <a:r>
            <a:rPr lang="ko-KR" altLang="en-US" sz="1100"/>
            <a:t>의 </a:t>
          </a:r>
          <a:r>
            <a:rPr lang="en-US" altLang="ko-KR" sz="1100"/>
            <a:t>'</a:t>
          </a:r>
          <a:r>
            <a:rPr lang="ko-KR" altLang="en-US" sz="1100"/>
            <a:t>농업용고소작업차</a:t>
          </a:r>
          <a:r>
            <a:rPr lang="en-US" altLang="ko-KR" sz="1100"/>
            <a:t>'</a:t>
          </a:r>
          <a:r>
            <a:rPr lang="ko-KR" altLang="en-US" sz="1100"/>
            <a:t>를 의미</a:t>
          </a:r>
          <a:endParaRPr lang="en-US" altLang="ko-KR" sz="1100"/>
        </a:p>
        <a:p>
          <a:pPr marL="0" marR="0" indent="0" defTabSz="914400" eaLnBrk="1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      - </a:t>
          </a:r>
          <a:r>
            <a:rPr lang="ko-KR" altLang="ko-KR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주행형동력분무기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는 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농업기계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목록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집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의 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주행형동력분무기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-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동력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보행</a:t>
          </a:r>
          <a:r>
            <a:rPr lang="ko-KR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형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을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 의미</a:t>
          </a:r>
          <a:endParaRPr lang="en-US" altLang="ko-K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      -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ko-KR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과수전용방제기</a:t>
          </a:r>
          <a:r>
            <a:rPr lang="en-US" altLang="ko-KR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보행</a:t>
          </a:r>
          <a:r>
            <a:rPr lang="en-US" altLang="ko-KR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ko-KR" altLang="en-US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은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농업기계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목록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집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의  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스피드스프레이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어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보행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을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 의미</a:t>
          </a:r>
          <a:r>
            <a:rPr lang="en-US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,  300ℓ </a:t>
          </a: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이상 기종</a:t>
          </a:r>
          <a:endParaRPr lang="en-US" altLang="ko-K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en-US" altLang="ko-KR" sz="1100"/>
            <a:t> </a:t>
          </a:r>
          <a:r>
            <a:rPr lang="en-US" altLang="ko-KR" sz="1100" u="none"/>
            <a:t>     - </a:t>
          </a:r>
          <a:r>
            <a:rPr lang="ko-KR" altLang="en-US" sz="1100" u="sng"/>
            <a:t>과수전용방제기</a:t>
          </a:r>
          <a:r>
            <a:rPr lang="en-US" altLang="ko-KR" sz="1100" u="sng"/>
            <a:t>(</a:t>
          </a:r>
          <a:r>
            <a:rPr lang="ko-KR" altLang="en-US" sz="1100" u="sng"/>
            <a:t>승용</a:t>
          </a:r>
          <a:r>
            <a:rPr lang="en-US" altLang="ko-KR" sz="1100" u="sng"/>
            <a:t>)</a:t>
          </a:r>
          <a:r>
            <a:rPr lang="ko-KR" altLang="en-US" sz="1100" u="sng"/>
            <a:t>은</a:t>
          </a:r>
          <a:r>
            <a:rPr lang="ko-KR" altLang="en-US" sz="1100"/>
            <a:t> </a:t>
          </a:r>
          <a:r>
            <a:rPr lang="en-US" altLang="ko-KR" sz="1100"/>
            <a:t>'</a:t>
          </a:r>
          <a:r>
            <a:rPr lang="ko-KR" altLang="en-US" sz="1100"/>
            <a:t>농업기계목록집</a:t>
          </a:r>
          <a:r>
            <a:rPr lang="en-US" altLang="ko-KR" sz="1100"/>
            <a:t>'</a:t>
          </a:r>
          <a:r>
            <a:rPr lang="ko-KR" altLang="en-US" sz="1100"/>
            <a:t>의  </a:t>
          </a:r>
          <a:r>
            <a:rPr lang="en-US" altLang="ko-KR" sz="1100"/>
            <a:t>'</a:t>
          </a:r>
          <a:r>
            <a:rPr lang="ko-KR" altLang="en-US" sz="1100"/>
            <a:t>스피드스프레이</a:t>
          </a:r>
          <a:r>
            <a:rPr lang="en-US" altLang="ko-KR" sz="1100"/>
            <a:t>-</a:t>
          </a:r>
          <a:r>
            <a:rPr lang="ko-KR" altLang="en-US" sz="1100"/>
            <a:t>승용</a:t>
          </a:r>
          <a:r>
            <a:rPr lang="en-US" altLang="ko-KR" sz="1100"/>
            <a:t>'</a:t>
          </a:r>
          <a:r>
            <a:rPr lang="ko-KR" altLang="en-US" sz="1100"/>
            <a:t>을 의미</a:t>
          </a:r>
          <a:r>
            <a:rPr lang="en-US" altLang="ko-KR" sz="1100"/>
            <a:t>,  500ℓ </a:t>
          </a:r>
          <a:r>
            <a:rPr lang="ko-KR" altLang="en-US" sz="1100"/>
            <a:t>이상 기종</a:t>
          </a:r>
          <a:endParaRPr lang="en-US" altLang="ko-KR" sz="1100"/>
        </a:p>
        <a:p>
          <a:pPr>
            <a:lnSpc>
              <a:spcPts val="16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- </a:t>
          </a:r>
          <a:r>
            <a:rPr lang="ko-KR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전동무인방제기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농업기계목록집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무인자동방제기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이동식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를 의미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altLang="ko-KR" sz="1100"/>
          </a:b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- </a:t>
          </a:r>
          <a:r>
            <a:rPr lang="ko-KR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소형트랙터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농업기계목록집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농업용트랙터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를 의미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50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마력 미만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부속기 포함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기종</a:t>
          </a:r>
          <a:endParaRPr lang="en-US" altLang="ko-KR" sz="1100"/>
        </a:p>
        <a:p>
          <a:pPr>
            <a:lnSpc>
              <a:spcPts val="1700"/>
            </a:lnSpc>
          </a:pPr>
          <a:r>
            <a:rPr lang="en-US" altLang="ko-KR" sz="1100" baseline="0"/>
            <a:t>  ※ </a:t>
          </a:r>
          <a:r>
            <a:rPr lang="ko-KR" altLang="en-US" sz="1100" baseline="0"/>
            <a:t>지원기준 </a:t>
          </a:r>
          <a:r>
            <a:rPr lang="en-US" altLang="ko-KR" sz="1100" baseline="0"/>
            <a:t>(</a:t>
          </a:r>
          <a:r>
            <a:rPr lang="ko-KR" altLang="en-US" sz="1100" baseline="0"/>
            <a:t>초과금액은 자부담</a:t>
          </a:r>
          <a:r>
            <a:rPr lang="en-US" altLang="ko-KR" sz="1100" baseline="0"/>
            <a:t>)</a:t>
          </a:r>
        </a:p>
        <a:p>
          <a:pPr>
            <a:lnSpc>
              <a:spcPts val="1600"/>
            </a:lnSpc>
          </a:pP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      - </a:t>
          </a:r>
          <a:r>
            <a:rPr lang="ko-KR" altLang="en-US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동력</a:t>
          </a:r>
          <a:r>
            <a:rPr lang="ko-KR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제초기</a:t>
          </a: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 , </a:t>
          </a:r>
          <a:r>
            <a:rPr lang="ko-KR" altLang="en-US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농용고소작업차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는  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9,000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천원 기준  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50%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보조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ko-KR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보조금 상한선 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4,500</a:t>
          </a:r>
          <a:r>
            <a:rPr lang="ko-KR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천원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endParaRPr lang="ko-KR" altLang="ko-KR"/>
        </a:p>
        <a:p>
          <a:pPr>
            <a:lnSpc>
              <a:spcPts val="1600"/>
            </a:lnSpc>
          </a:pPr>
          <a:r>
            <a:rPr lang="en-US" altLang="ko-KR" sz="1100" b="1" baseline="0">
              <a:solidFill>
                <a:srgbClr val="0000FF"/>
              </a:solidFill>
            </a:rPr>
            <a:t>      -</a:t>
          </a:r>
          <a:r>
            <a:rPr lang="en-US" altLang="ko-KR" sz="1100" b="1" baseline="0">
              <a:solidFill>
                <a:srgbClr val="FF0000"/>
              </a:solidFill>
            </a:rPr>
            <a:t> </a:t>
          </a:r>
          <a:r>
            <a:rPr lang="ko-KR" altLang="en-US" sz="1100" b="1" baseline="0">
              <a:solidFill>
                <a:srgbClr val="0000FF"/>
              </a:solidFill>
            </a:rPr>
            <a:t>주행형동력분무기 </a:t>
          </a:r>
          <a:r>
            <a:rPr lang="en-US" altLang="ko-KR" sz="1100" b="1" baseline="0">
              <a:solidFill>
                <a:srgbClr val="0000FF"/>
              </a:solidFill>
            </a:rPr>
            <a:t>, </a:t>
          </a:r>
          <a:r>
            <a:rPr lang="ko-KR" altLang="en-US" sz="1100" b="1" baseline="0">
              <a:solidFill>
                <a:srgbClr val="0000FF"/>
              </a:solidFill>
            </a:rPr>
            <a:t>과수전용방제기</a:t>
          </a:r>
          <a:r>
            <a:rPr lang="en-US" altLang="ko-KR" sz="1100" b="1" baseline="0">
              <a:solidFill>
                <a:srgbClr val="0000FF"/>
              </a:solidFill>
            </a:rPr>
            <a:t>(</a:t>
          </a:r>
          <a:r>
            <a:rPr lang="ko-KR" altLang="en-US" sz="1100" b="1" baseline="0">
              <a:solidFill>
                <a:srgbClr val="0000FF"/>
              </a:solidFill>
            </a:rPr>
            <a:t>보행</a:t>
          </a:r>
          <a:r>
            <a:rPr lang="en-US" altLang="ko-KR" sz="1100" b="1" baseline="0">
              <a:solidFill>
                <a:srgbClr val="0000FF"/>
              </a:solidFill>
            </a:rPr>
            <a:t>SS</a:t>
          </a:r>
          <a:r>
            <a:rPr lang="ko-KR" altLang="en-US" sz="1100" b="1" baseline="0">
              <a:solidFill>
                <a:srgbClr val="0000FF"/>
              </a:solidFill>
            </a:rPr>
            <a:t>기</a:t>
          </a:r>
          <a:r>
            <a:rPr lang="en-US" altLang="ko-KR" sz="1100" b="1" baseline="0">
              <a:solidFill>
                <a:srgbClr val="0000FF"/>
              </a:solidFill>
            </a:rPr>
            <a:t>)</a:t>
          </a:r>
          <a:r>
            <a:rPr lang="ko-KR" altLang="en-US" sz="1100" b="1" baseline="0">
              <a:solidFill>
                <a:sysClr val="windowText" lastClr="000000"/>
              </a:solidFill>
            </a:rPr>
            <a:t>는  </a:t>
          </a:r>
          <a:r>
            <a:rPr lang="en-US" altLang="ko-KR" sz="1100" b="1" baseline="0">
              <a:solidFill>
                <a:sysClr val="windowText" lastClr="000000"/>
              </a:solidFill>
            </a:rPr>
            <a:t>6,000</a:t>
          </a:r>
          <a:r>
            <a:rPr lang="ko-KR" altLang="en-US" sz="1100" b="1" baseline="0">
              <a:solidFill>
                <a:sysClr val="windowText" lastClr="000000"/>
              </a:solidFill>
            </a:rPr>
            <a:t>천원 기준  </a:t>
          </a:r>
          <a:r>
            <a:rPr lang="en-US" altLang="ko-KR" sz="1100" b="1" baseline="0">
              <a:solidFill>
                <a:sysClr val="windowText" lastClr="000000"/>
              </a:solidFill>
            </a:rPr>
            <a:t>50%</a:t>
          </a:r>
          <a:r>
            <a:rPr lang="ko-KR" altLang="en-US" sz="1100" b="1" baseline="0">
              <a:solidFill>
                <a:sysClr val="windowText" lastClr="000000"/>
              </a:solidFill>
            </a:rPr>
            <a:t>보조</a:t>
          </a:r>
          <a:r>
            <a:rPr lang="en-US" altLang="ko-KR" sz="1100" b="0" baseline="0">
              <a:solidFill>
                <a:sysClr val="windowText" lastClr="000000"/>
              </a:solidFill>
            </a:rPr>
            <a:t>(</a:t>
          </a:r>
          <a:r>
            <a:rPr lang="ko-KR" altLang="en-US" sz="1100" b="0" baseline="0">
              <a:solidFill>
                <a:sysClr val="windowText" lastClr="000000"/>
              </a:solidFill>
            </a:rPr>
            <a:t>보조금 상한선 </a:t>
          </a:r>
          <a:r>
            <a:rPr lang="en-US" altLang="ko-KR" sz="1100" b="0" baseline="0">
              <a:solidFill>
                <a:sysClr val="windowText" lastClr="000000"/>
              </a:solidFill>
            </a:rPr>
            <a:t>3,000</a:t>
          </a:r>
          <a:r>
            <a:rPr lang="ko-KR" altLang="en-US" sz="1100" b="0" baseline="0">
              <a:solidFill>
                <a:sysClr val="windowText" lastClr="000000"/>
              </a:solidFill>
            </a:rPr>
            <a:t>천원</a:t>
          </a:r>
          <a:r>
            <a:rPr lang="en-US" altLang="ko-KR" sz="1100" b="0" baseline="0">
              <a:solidFill>
                <a:sysClr val="windowText" lastClr="000000"/>
              </a:solidFill>
            </a:rPr>
            <a:t>)</a:t>
          </a:r>
        </a:p>
        <a:p>
          <a:pPr>
            <a:lnSpc>
              <a:spcPts val="1600"/>
            </a:lnSpc>
          </a:pPr>
          <a:r>
            <a:rPr lang="en-US" altLang="ko-KR" sz="1100" baseline="0">
              <a:solidFill>
                <a:srgbClr val="0000FF"/>
              </a:solidFill>
              <a:latin typeface="+mn-lt"/>
              <a:ea typeface="+mn-ea"/>
              <a:cs typeface="+mn-cs"/>
            </a:rPr>
            <a:t>      </a:t>
          </a: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- </a:t>
          </a:r>
          <a:r>
            <a:rPr lang="ko-KR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과수전용방제기</a:t>
          </a: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(</a:t>
          </a:r>
          <a:r>
            <a:rPr lang="ko-KR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승용</a:t>
          </a: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SS</a:t>
          </a:r>
          <a:r>
            <a:rPr lang="ko-KR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기</a:t>
          </a: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), </a:t>
          </a:r>
          <a:r>
            <a:rPr lang="ko-KR" altLang="en-US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전동무인방제기</a:t>
          </a:r>
          <a:r>
            <a:rPr lang="en-US" altLang="ko-KR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소형트랙터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는  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20,000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천원 기준  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50%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보조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ko-KR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보조금 상한선 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10,000</a:t>
          </a:r>
          <a:r>
            <a:rPr lang="ko-KR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천원</a:t>
          </a: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</a:p>
        <a:p>
          <a:pPr>
            <a:lnSpc>
              <a:spcPts val="1500"/>
            </a:lnSpc>
          </a:pPr>
          <a:endParaRPr lang="en-US" altLang="ko-K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en-US" altLang="ko-K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3) 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2027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년 예산 편성 방침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안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에 따라 비효율적 사업 축소 또는 폐지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유사 사업 통폐합 될 수 있음</a:t>
          </a:r>
          <a:r>
            <a:rPr lang="en-US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향후 관련 사업은  재 수요조사 예정</a:t>
          </a:r>
          <a:endParaRPr lang="en-US" altLang="ko-K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endParaRPr lang="en-US" altLang="ko-KR" sz="6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r>
            <a:rPr lang="en-US" altLang="ko-KR" sz="1100" baseline="0">
              <a:solidFill>
                <a:schemeClr val="tx1"/>
              </a:solidFill>
            </a:rPr>
            <a:t> </a:t>
          </a:r>
          <a:endParaRPr lang="en-US" altLang="ko-KR" sz="1100" b="1" u="sng" baseline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5"/>
  <sheetViews>
    <sheetView zoomScaleNormal="100" zoomScaleSheetLayoutView="100" workbookViewId="0">
      <selection activeCell="B8" sqref="B8"/>
    </sheetView>
  </sheetViews>
  <sheetFormatPr defaultColWidth="8.88671875" defaultRowHeight="13.5" x14ac:dyDescent="0.15"/>
  <cols>
    <col min="1" max="1" width="5.5546875" style="5" customWidth="1"/>
    <col min="2" max="2" width="39.44140625" style="3" bestFit="1" customWidth="1"/>
    <col min="3" max="3" width="8.21875" style="3" customWidth="1"/>
    <col min="4" max="4" width="4.77734375" style="3" customWidth="1"/>
    <col min="5" max="5" width="8.77734375" style="3" customWidth="1"/>
    <col min="6" max="6" width="4.21875" style="3" bestFit="1" customWidth="1"/>
    <col min="7" max="7" width="11.6640625" style="3" customWidth="1"/>
    <col min="8" max="8" width="10.6640625" style="3" customWidth="1"/>
    <col min="9" max="9" width="11" style="3" customWidth="1"/>
    <col min="10" max="10" width="11.88671875" style="3" customWidth="1"/>
    <col min="11" max="16384" width="8.88671875" style="3"/>
  </cols>
  <sheetData>
    <row r="1" spans="1:11" ht="28.5" customHeight="1" x14ac:dyDescent="0.15">
      <c r="A1" s="186" t="s">
        <v>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 ht="18.75" customHeight="1" x14ac:dyDescent="0.15">
      <c r="A2" s="187" t="s">
        <v>93</v>
      </c>
      <c r="B2" s="187"/>
      <c r="C2" s="4"/>
      <c r="D2" s="4"/>
    </row>
    <row r="3" spans="1:11" ht="18" customHeight="1" x14ac:dyDescent="0.15">
      <c r="A3" s="188" t="s">
        <v>92</v>
      </c>
      <c r="B3" s="189"/>
      <c r="C3" s="192" t="s">
        <v>22</v>
      </c>
      <c r="D3" s="193"/>
      <c r="E3" s="196" t="s">
        <v>97</v>
      </c>
      <c r="F3" s="196"/>
      <c r="G3" s="189" t="s">
        <v>21</v>
      </c>
      <c r="H3" s="189"/>
      <c r="I3" s="189"/>
      <c r="J3" s="189"/>
      <c r="K3" s="197" t="s">
        <v>73</v>
      </c>
    </row>
    <row r="4" spans="1:11" ht="18" customHeight="1" x14ac:dyDescent="0.15">
      <c r="A4" s="190"/>
      <c r="B4" s="191"/>
      <c r="C4" s="194"/>
      <c r="D4" s="195"/>
      <c r="E4" s="112" t="s">
        <v>56</v>
      </c>
      <c r="F4" s="112" t="s">
        <v>57</v>
      </c>
      <c r="G4" s="113" t="s">
        <v>67</v>
      </c>
      <c r="H4" s="113" t="s">
        <v>61</v>
      </c>
      <c r="I4" s="113" t="s">
        <v>68</v>
      </c>
      <c r="J4" s="113" t="s">
        <v>62</v>
      </c>
      <c r="K4" s="198"/>
    </row>
    <row r="5" spans="1:11" ht="18" customHeight="1" x14ac:dyDescent="0.15">
      <c r="A5" s="199" t="s">
        <v>134</v>
      </c>
      <c r="B5" s="80" t="s">
        <v>94</v>
      </c>
      <c r="C5" s="81"/>
      <c r="D5" s="80"/>
      <c r="E5" s="82"/>
      <c r="F5" s="83"/>
      <c r="G5" s="110">
        <f>SUM(G6,G7,G8,G16,G22,G23,G24,G25)</f>
        <v>266660</v>
      </c>
      <c r="H5" s="110">
        <f t="shared" ref="H5:J5" si="0">SUM(H6,H7,H8,H16,H22,H23,H24,H25)</f>
        <v>39999</v>
      </c>
      <c r="I5" s="110">
        <f t="shared" si="0"/>
        <v>93331</v>
      </c>
      <c r="J5" s="110">
        <f t="shared" si="0"/>
        <v>133330</v>
      </c>
      <c r="K5" s="109"/>
    </row>
    <row r="6" spans="1:11" ht="23.25" customHeight="1" x14ac:dyDescent="0.15">
      <c r="A6" s="199"/>
      <c r="B6" s="114" t="s">
        <v>3</v>
      </c>
      <c r="C6" s="117">
        <v>120000</v>
      </c>
      <c r="D6" s="115" t="s">
        <v>66</v>
      </c>
      <c r="E6" s="177">
        <f>경북형평면사과원조성!E6</f>
        <v>1.8</v>
      </c>
      <c r="F6" s="118" t="s">
        <v>66</v>
      </c>
      <c r="G6" s="116">
        <f>경북형평면사과원조성!H6</f>
        <v>216000</v>
      </c>
      <c r="H6" s="116">
        <f>경북형평면사과원조성!I6</f>
        <v>32400</v>
      </c>
      <c r="I6" s="116">
        <f>경북형평면사과원조성!J6</f>
        <v>75600</v>
      </c>
      <c r="J6" s="116">
        <f>경북형평면사과원조성!K6</f>
        <v>108000</v>
      </c>
      <c r="K6" s="138"/>
    </row>
    <row r="7" spans="1:11" ht="23.25" customHeight="1" x14ac:dyDescent="0.15">
      <c r="A7" s="200"/>
      <c r="B7" s="84" t="s">
        <v>141</v>
      </c>
      <c r="C7" s="85">
        <v>3300</v>
      </c>
      <c r="D7" s="86" t="s">
        <v>98</v>
      </c>
      <c r="E7" s="87">
        <f>농가형저온저장고!F6</f>
        <v>0</v>
      </c>
      <c r="F7" s="88" t="s">
        <v>74</v>
      </c>
      <c r="G7" s="89">
        <f>농가형저온저장고!J6</f>
        <v>50000</v>
      </c>
      <c r="H7" s="89">
        <f>농가형저온저장고!K6</f>
        <v>7500</v>
      </c>
      <c r="I7" s="89">
        <f>농가형저온저장고!L6</f>
        <v>17500</v>
      </c>
      <c r="J7" s="89">
        <f>농가형저온저장고!M6</f>
        <v>25000</v>
      </c>
      <c r="K7" s="109"/>
    </row>
    <row r="8" spans="1:11" ht="23.25" customHeight="1" x14ac:dyDescent="0.15">
      <c r="A8" s="200"/>
      <c r="B8" s="84" t="s">
        <v>142</v>
      </c>
      <c r="C8" s="85"/>
      <c r="D8" s="86"/>
      <c r="E8" s="89">
        <f>SUM(E9:E15)</f>
        <v>0</v>
      </c>
      <c r="F8" s="88" t="s">
        <v>63</v>
      </c>
      <c r="G8" s="89">
        <f>SUM(G9:G15)</f>
        <v>0</v>
      </c>
      <c r="H8" s="89">
        <f>SUM(H9:H15)</f>
        <v>0</v>
      </c>
      <c r="I8" s="89">
        <f>SUM(I9:I15)</f>
        <v>0</v>
      </c>
      <c r="J8" s="89">
        <f>SUM(J9:J15)</f>
        <v>0</v>
      </c>
      <c r="K8" s="109"/>
    </row>
    <row r="9" spans="1:11" ht="23.25" customHeight="1" x14ac:dyDescent="0.15">
      <c r="A9" s="200"/>
      <c r="B9" s="97" t="s">
        <v>17</v>
      </c>
      <c r="C9" s="98">
        <v>9000</v>
      </c>
      <c r="D9" s="99" t="s">
        <v>63</v>
      </c>
      <c r="E9" s="100">
        <f>과수생력화장비!G7</f>
        <v>0</v>
      </c>
      <c r="F9" s="101" t="s">
        <v>63</v>
      </c>
      <c r="G9" s="102">
        <f>과수생력화장비!H7</f>
        <v>0</v>
      </c>
      <c r="H9" s="102">
        <f>과수생력화장비!I7</f>
        <v>0</v>
      </c>
      <c r="I9" s="102">
        <f>과수생력화장비!J7</f>
        <v>0</v>
      </c>
      <c r="J9" s="102">
        <f>과수생력화장비!K7</f>
        <v>0</v>
      </c>
      <c r="K9" s="109"/>
    </row>
    <row r="10" spans="1:11" ht="23.25" customHeight="1" x14ac:dyDescent="0.15">
      <c r="A10" s="200"/>
      <c r="B10" s="97" t="s">
        <v>46</v>
      </c>
      <c r="C10" s="98">
        <v>9000</v>
      </c>
      <c r="D10" s="99" t="s">
        <v>63</v>
      </c>
      <c r="E10" s="100">
        <f>과수생력화장비!G11</f>
        <v>0</v>
      </c>
      <c r="F10" s="101" t="s">
        <v>63</v>
      </c>
      <c r="G10" s="102">
        <f>과수생력화장비!H11</f>
        <v>0</v>
      </c>
      <c r="H10" s="102">
        <f>과수생력화장비!I11</f>
        <v>0</v>
      </c>
      <c r="I10" s="102">
        <f>과수생력화장비!J11</f>
        <v>0</v>
      </c>
      <c r="J10" s="102">
        <f>과수생력화장비!K11</f>
        <v>0</v>
      </c>
      <c r="K10" s="109"/>
    </row>
    <row r="11" spans="1:11" ht="23.25" customHeight="1" x14ac:dyDescent="0.15">
      <c r="A11" s="199"/>
      <c r="B11" s="103" t="s">
        <v>52</v>
      </c>
      <c r="C11" s="104">
        <v>6000</v>
      </c>
      <c r="D11" s="105" t="s">
        <v>63</v>
      </c>
      <c r="E11" s="106">
        <f>과수생력화장비!G15</f>
        <v>0</v>
      </c>
      <c r="F11" s="107" t="s">
        <v>63</v>
      </c>
      <c r="G11" s="102">
        <f>과수생력화장비!H15</f>
        <v>0</v>
      </c>
      <c r="H11" s="102">
        <f>과수생력화장비!I15</f>
        <v>0</v>
      </c>
      <c r="I11" s="102">
        <f>과수생력화장비!J15</f>
        <v>0</v>
      </c>
      <c r="J11" s="102">
        <f>과수생력화장비!K15</f>
        <v>0</v>
      </c>
      <c r="K11" s="109"/>
    </row>
    <row r="12" spans="1:11" ht="23.25" customHeight="1" x14ac:dyDescent="0.15">
      <c r="A12" s="200"/>
      <c r="B12" s="97" t="s">
        <v>9</v>
      </c>
      <c r="C12" s="98">
        <v>6000</v>
      </c>
      <c r="D12" s="99" t="s">
        <v>63</v>
      </c>
      <c r="E12" s="100">
        <f>과수생력화장비!G19</f>
        <v>0</v>
      </c>
      <c r="F12" s="101" t="s">
        <v>63</v>
      </c>
      <c r="G12" s="102">
        <f>과수생력화장비!H19</f>
        <v>0</v>
      </c>
      <c r="H12" s="102">
        <f>과수생력화장비!I19</f>
        <v>0</v>
      </c>
      <c r="I12" s="102">
        <f>과수생력화장비!J19</f>
        <v>0</v>
      </c>
      <c r="J12" s="102">
        <f>과수생력화장비!K19</f>
        <v>0</v>
      </c>
      <c r="K12" s="109"/>
    </row>
    <row r="13" spans="1:11" ht="23.25" customHeight="1" x14ac:dyDescent="0.15">
      <c r="A13" s="200"/>
      <c r="B13" s="97" t="s">
        <v>8</v>
      </c>
      <c r="C13" s="98">
        <v>20000</v>
      </c>
      <c r="D13" s="99" t="s">
        <v>63</v>
      </c>
      <c r="E13" s="100">
        <f>과수생력화장비!G23</f>
        <v>0</v>
      </c>
      <c r="F13" s="101" t="s">
        <v>63</v>
      </c>
      <c r="G13" s="102">
        <f>과수생력화장비!H23</f>
        <v>0</v>
      </c>
      <c r="H13" s="102">
        <f>과수생력화장비!I23</f>
        <v>0</v>
      </c>
      <c r="I13" s="102">
        <f>과수생력화장비!J23</f>
        <v>0</v>
      </c>
      <c r="J13" s="102">
        <f>과수생력화장비!K23</f>
        <v>0</v>
      </c>
      <c r="K13" s="109"/>
    </row>
    <row r="14" spans="1:11" ht="23.25" customHeight="1" x14ac:dyDescent="0.15">
      <c r="A14" s="200"/>
      <c r="B14" s="97" t="s">
        <v>40</v>
      </c>
      <c r="C14" s="98">
        <v>20000</v>
      </c>
      <c r="D14" s="99" t="s">
        <v>63</v>
      </c>
      <c r="E14" s="100">
        <f>과수생력화장비!G27</f>
        <v>0</v>
      </c>
      <c r="F14" s="101" t="s">
        <v>63</v>
      </c>
      <c r="G14" s="102">
        <f>과수생력화장비!H27</f>
        <v>0</v>
      </c>
      <c r="H14" s="102">
        <f>과수생력화장비!I27</f>
        <v>0</v>
      </c>
      <c r="I14" s="102">
        <f>과수생력화장비!J27</f>
        <v>0</v>
      </c>
      <c r="J14" s="102">
        <f>과수생력화장비!K27</f>
        <v>0</v>
      </c>
      <c r="K14" s="109"/>
    </row>
    <row r="15" spans="1:11" ht="23.25" customHeight="1" x14ac:dyDescent="0.15">
      <c r="A15" s="200"/>
      <c r="B15" s="97" t="s">
        <v>43</v>
      </c>
      <c r="C15" s="98">
        <v>20000</v>
      </c>
      <c r="D15" s="99" t="s">
        <v>63</v>
      </c>
      <c r="E15" s="100">
        <f>과수생력화장비!G31</f>
        <v>0</v>
      </c>
      <c r="F15" s="101" t="s">
        <v>63</v>
      </c>
      <c r="G15" s="102">
        <f>과수생력화장비!H31</f>
        <v>0</v>
      </c>
      <c r="H15" s="102">
        <f>과수생력화장비!I31</f>
        <v>0</v>
      </c>
      <c r="I15" s="102">
        <f>과수생력화장비!J31</f>
        <v>0</v>
      </c>
      <c r="J15" s="102">
        <f>과수생력화장비!K31</f>
        <v>0</v>
      </c>
      <c r="K15" s="109"/>
    </row>
    <row r="16" spans="1:11" ht="24.75" customHeight="1" x14ac:dyDescent="0.15">
      <c r="A16" s="201"/>
      <c r="B16" s="84" t="s">
        <v>143</v>
      </c>
      <c r="C16" s="85"/>
      <c r="D16" s="86"/>
      <c r="E16" s="89">
        <f>SUM(E17:E21)</f>
        <v>0</v>
      </c>
      <c r="F16" s="88" t="s">
        <v>63</v>
      </c>
      <c r="G16" s="89">
        <f>SUM(G17:G21)</f>
        <v>0</v>
      </c>
      <c r="H16" s="89">
        <f>SUM(H17:H21)</f>
        <v>0</v>
      </c>
      <c r="I16" s="89">
        <f>SUM(I17:I21)</f>
        <v>0</v>
      </c>
      <c r="J16" s="89">
        <f>SUM(J17:J21)</f>
        <v>0</v>
      </c>
      <c r="K16" s="109"/>
    </row>
    <row r="17" spans="1:11" ht="23.25" customHeight="1" x14ac:dyDescent="0.15">
      <c r="A17" s="200"/>
      <c r="B17" s="97" t="s">
        <v>47</v>
      </c>
      <c r="C17" s="98">
        <v>280</v>
      </c>
      <c r="D17" s="99" t="s">
        <v>66</v>
      </c>
      <c r="E17" s="100">
        <f>'과실생산비절감 및 품질제고'!G7</f>
        <v>0</v>
      </c>
      <c r="F17" s="101" t="s">
        <v>66</v>
      </c>
      <c r="G17" s="102">
        <f>'과실생산비절감 및 품질제고'!I7</f>
        <v>0</v>
      </c>
      <c r="H17" s="102">
        <f>'과실생산비절감 및 품질제고'!J7</f>
        <v>0</v>
      </c>
      <c r="I17" s="102">
        <f>'과실생산비절감 및 품질제고'!K7</f>
        <v>0</v>
      </c>
      <c r="J17" s="102">
        <f>'과실생산비절감 및 품질제고'!L7</f>
        <v>0</v>
      </c>
      <c r="K17" s="109"/>
    </row>
    <row r="18" spans="1:11" ht="23.25" customHeight="1" x14ac:dyDescent="0.15">
      <c r="A18" s="200"/>
      <c r="B18" s="97" t="s">
        <v>18</v>
      </c>
      <c r="C18" s="98">
        <v>33</v>
      </c>
      <c r="D18" s="99" t="s">
        <v>74</v>
      </c>
      <c r="E18" s="100">
        <f>'과실생산비절감 및 품질제고'!G11</f>
        <v>0</v>
      </c>
      <c r="F18" s="101" t="s">
        <v>74</v>
      </c>
      <c r="G18" s="102">
        <f>'과실생산비절감 및 품질제고'!I11</f>
        <v>0</v>
      </c>
      <c r="H18" s="102">
        <f>'과실생산비절감 및 품질제고'!J11</f>
        <v>0</v>
      </c>
      <c r="I18" s="102">
        <f>'과실생산비절감 및 품질제고'!K11</f>
        <v>0</v>
      </c>
      <c r="J18" s="102">
        <f>'과실생산비절감 및 품질제고'!L11</f>
        <v>0</v>
      </c>
      <c r="K18" s="109"/>
    </row>
    <row r="19" spans="1:11" ht="23.25" customHeight="1" x14ac:dyDescent="0.15">
      <c r="A19" s="200"/>
      <c r="B19" s="97" t="s">
        <v>51</v>
      </c>
      <c r="C19" s="98">
        <v>3000</v>
      </c>
      <c r="D19" s="99" t="s">
        <v>63</v>
      </c>
      <c r="E19" s="100">
        <f>'과실생산비절감 및 품질제고'!G15</f>
        <v>0</v>
      </c>
      <c r="F19" s="101" t="s">
        <v>63</v>
      </c>
      <c r="G19" s="102">
        <f>'과실생산비절감 및 품질제고'!I15</f>
        <v>0</v>
      </c>
      <c r="H19" s="102">
        <f>'과실생산비절감 및 품질제고'!J15</f>
        <v>0</v>
      </c>
      <c r="I19" s="102">
        <f>'과실생산비절감 및 품질제고'!K15</f>
        <v>0</v>
      </c>
      <c r="J19" s="102">
        <f>'과실생산비절감 및 품질제고'!L15</f>
        <v>0</v>
      </c>
      <c r="K19" s="109"/>
    </row>
    <row r="20" spans="1:11" ht="23.25" customHeight="1" x14ac:dyDescent="0.15">
      <c r="A20" s="200"/>
      <c r="B20" s="97" t="s">
        <v>26</v>
      </c>
      <c r="C20" s="98">
        <v>7000</v>
      </c>
      <c r="D20" s="99" t="s">
        <v>63</v>
      </c>
      <c r="E20" s="100">
        <f>'과실생산비절감 및 품질제고'!G19</f>
        <v>0</v>
      </c>
      <c r="F20" s="101" t="s">
        <v>63</v>
      </c>
      <c r="G20" s="102">
        <f>'과실생산비절감 및 품질제고'!I19</f>
        <v>0</v>
      </c>
      <c r="H20" s="102">
        <f>'과실생산비절감 및 품질제고'!J19</f>
        <v>0</v>
      </c>
      <c r="I20" s="102">
        <f>'과실생산비절감 및 품질제고'!K19</f>
        <v>0</v>
      </c>
      <c r="J20" s="102">
        <f>'과실생산비절감 및 품질제고'!L19</f>
        <v>0</v>
      </c>
      <c r="K20" s="109"/>
    </row>
    <row r="21" spans="1:11" ht="23.25" customHeight="1" x14ac:dyDescent="0.15">
      <c r="A21" s="200"/>
      <c r="B21" s="97" t="s">
        <v>28</v>
      </c>
      <c r="C21" s="98">
        <v>2500</v>
      </c>
      <c r="D21" s="99" t="s">
        <v>63</v>
      </c>
      <c r="E21" s="100">
        <f>'과실생산비절감 및 품질제고'!G23</f>
        <v>0</v>
      </c>
      <c r="F21" s="101" t="s">
        <v>63</v>
      </c>
      <c r="G21" s="102">
        <f>'과실생산비절감 및 품질제고'!I23</f>
        <v>0</v>
      </c>
      <c r="H21" s="102">
        <f>'과실생산비절감 및 품질제고'!J23</f>
        <v>0</v>
      </c>
      <c r="I21" s="102">
        <f>'과실생산비절감 및 품질제고'!K23</f>
        <v>0</v>
      </c>
      <c r="J21" s="102">
        <f>'과실생산비절감 및 품질제고'!L23</f>
        <v>0</v>
      </c>
      <c r="K21" s="109"/>
    </row>
    <row r="22" spans="1:11" ht="23.25" customHeight="1" x14ac:dyDescent="0.15">
      <c r="A22" s="200"/>
      <c r="B22" s="84" t="s">
        <v>144</v>
      </c>
      <c r="C22" s="85"/>
      <c r="D22" s="86"/>
      <c r="E22" s="89">
        <f>대체과수품목육성지원!H6</f>
        <v>0</v>
      </c>
      <c r="F22" s="88" t="s">
        <v>74</v>
      </c>
      <c r="G22" s="89">
        <f>대체과수품목육성지원!I6</f>
        <v>0</v>
      </c>
      <c r="H22" s="89">
        <f>대체과수품목육성지원!J6</f>
        <v>0</v>
      </c>
      <c r="I22" s="89">
        <f>대체과수품목육성지원!K6</f>
        <v>0</v>
      </c>
      <c r="J22" s="89">
        <f>대체과수품목육성지원!L6</f>
        <v>0</v>
      </c>
      <c r="K22" s="109"/>
    </row>
    <row r="23" spans="1:11" ht="23.25" customHeight="1" x14ac:dyDescent="0.15">
      <c r="A23" s="202"/>
      <c r="B23" s="179" t="s">
        <v>145</v>
      </c>
      <c r="C23" s="180">
        <v>330</v>
      </c>
      <c r="D23" s="181" t="s">
        <v>66</v>
      </c>
      <c r="E23" s="182">
        <f>'과수분야 저온피해경감제 지원'!E6</f>
        <v>2</v>
      </c>
      <c r="F23" s="183" t="s">
        <v>66</v>
      </c>
      <c r="G23" s="89">
        <f>'과수분야 저온피해경감제 지원'!J6</f>
        <v>660</v>
      </c>
      <c r="H23" s="89">
        <f>'과수분야 저온피해경감제 지원'!K6</f>
        <v>99</v>
      </c>
      <c r="I23" s="89">
        <f>'과수분야 저온피해경감제 지원'!L6</f>
        <v>230.99999999999997</v>
      </c>
      <c r="J23" s="89">
        <f>'과수분야 저온피해경감제 지원'!M6</f>
        <v>330</v>
      </c>
      <c r="K23" s="178"/>
    </row>
    <row r="24" spans="1:11" ht="23.25" customHeight="1" x14ac:dyDescent="0.15">
      <c r="A24" s="202"/>
      <c r="B24" s="90" t="s">
        <v>146</v>
      </c>
      <c r="C24" s="85"/>
      <c r="D24" s="86"/>
      <c r="E24" s="89">
        <f>화훼경쟁력제고!H6</f>
        <v>0</v>
      </c>
      <c r="F24" s="91" t="s">
        <v>69</v>
      </c>
      <c r="G24" s="89">
        <f>화훼경쟁력제고!J6</f>
        <v>0</v>
      </c>
      <c r="H24" s="89">
        <f>화훼경쟁력제고!K6</f>
        <v>0</v>
      </c>
      <c r="I24" s="89">
        <f>화훼경쟁력제고!L6</f>
        <v>0</v>
      </c>
      <c r="J24" s="89">
        <f>화훼경쟁력제고!M6</f>
        <v>0</v>
      </c>
      <c r="K24" s="109"/>
    </row>
    <row r="25" spans="1:11" ht="18" customHeight="1" x14ac:dyDescent="0.15">
      <c r="A25" s="203"/>
      <c r="B25" s="92" t="s">
        <v>121</v>
      </c>
      <c r="C25" s="93"/>
      <c r="D25" s="94"/>
      <c r="E25" s="95">
        <f>신규사업!C5</f>
        <v>0</v>
      </c>
      <c r="F25" s="96"/>
      <c r="G25" s="95">
        <f>신규사업!F5</f>
        <v>0</v>
      </c>
      <c r="H25" s="95">
        <f>신규사업!G5</f>
        <v>0</v>
      </c>
      <c r="I25" s="95">
        <f>신규사업!H5</f>
        <v>0</v>
      </c>
      <c r="J25" s="95">
        <f>신규사업!I5</f>
        <v>0</v>
      </c>
      <c r="K25" s="111"/>
    </row>
  </sheetData>
  <mergeCells count="8">
    <mergeCell ref="A5:A25"/>
    <mergeCell ref="A1:K1"/>
    <mergeCell ref="A2:B2"/>
    <mergeCell ref="A3:B4"/>
    <mergeCell ref="C3:D4"/>
    <mergeCell ref="E3:F3"/>
    <mergeCell ref="G3:J3"/>
    <mergeCell ref="K3:K4"/>
  </mergeCells>
  <phoneticPr fontId="23" type="noConversion"/>
  <pageMargins left="0.33000001311302185" right="0.30000001192092896" top="0.98000001907348633" bottom="0.77999997138977051" header="0.51180553436279297" footer="0.51180553436279297"/>
  <pageSetup paperSize="9" scale="95" orientation="portrait" cellComments="asDisplayed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J11"/>
  <sheetViews>
    <sheetView zoomScaleNormal="75" zoomScaleSheetLayoutView="100" workbookViewId="0">
      <selection activeCell="B7" sqref="B7"/>
    </sheetView>
  </sheetViews>
  <sheetFormatPr defaultColWidth="8.88671875" defaultRowHeight="13.5" x14ac:dyDescent="0.15"/>
  <cols>
    <col min="1" max="1" width="7.77734375" customWidth="1"/>
    <col min="2" max="2" width="17.33203125" customWidth="1"/>
    <col min="3" max="3" width="8.21875" customWidth="1"/>
    <col min="4" max="4" width="6.77734375" customWidth="1"/>
    <col min="5" max="5" width="7.109375" bestFit="1" customWidth="1"/>
    <col min="6" max="9" width="9.5546875" customWidth="1"/>
    <col min="10" max="10" width="9.33203125" customWidth="1"/>
    <col min="11" max="11" width="8.77734375" customWidth="1"/>
  </cols>
  <sheetData>
    <row r="1" spans="1:10" ht="43.5" customHeight="1" x14ac:dyDescent="0.15">
      <c r="A1" s="254" t="s">
        <v>13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ht="43.5" customHeight="1" x14ac:dyDescent="0.15">
      <c r="A2" s="119" t="s">
        <v>48</v>
      </c>
      <c r="B2" s="2"/>
    </row>
    <row r="3" spans="1:10" ht="18.75" customHeight="1" x14ac:dyDescent="0.15">
      <c r="A3" s="257" t="s">
        <v>60</v>
      </c>
      <c r="B3" s="259" t="s">
        <v>96</v>
      </c>
      <c r="C3" s="261" t="s">
        <v>97</v>
      </c>
      <c r="D3" s="262"/>
      <c r="E3" s="263"/>
      <c r="F3" s="264" t="s">
        <v>21</v>
      </c>
      <c r="G3" s="264"/>
      <c r="H3" s="264"/>
      <c r="I3" s="264"/>
      <c r="J3" s="265" t="s">
        <v>73</v>
      </c>
    </row>
    <row r="4" spans="1:10" ht="33.75" customHeight="1" x14ac:dyDescent="0.15">
      <c r="A4" s="258"/>
      <c r="B4" s="260"/>
      <c r="C4" s="38" t="s">
        <v>64</v>
      </c>
      <c r="D4" s="38" t="s">
        <v>57</v>
      </c>
      <c r="E4" s="6" t="s">
        <v>39</v>
      </c>
      <c r="F4" s="6" t="s">
        <v>20</v>
      </c>
      <c r="G4" s="6" t="s">
        <v>25</v>
      </c>
      <c r="H4" s="6" t="s">
        <v>23</v>
      </c>
      <c r="I4" s="6" t="s">
        <v>24</v>
      </c>
      <c r="J4" s="266"/>
    </row>
    <row r="5" spans="1:10" ht="30.75" customHeight="1" x14ac:dyDescent="0.15">
      <c r="A5" s="44" t="s">
        <v>67</v>
      </c>
      <c r="B5" s="60"/>
      <c r="C5" s="46">
        <f>SUM(C6:C9)</f>
        <v>0</v>
      </c>
      <c r="D5" s="46"/>
      <c r="E5" s="46"/>
      <c r="F5" s="47">
        <f>SUM(G5:I5)</f>
        <v>0</v>
      </c>
      <c r="G5" s="47">
        <f>SUM(G6:G9)</f>
        <v>0</v>
      </c>
      <c r="H5" s="47">
        <f>SUM(H6:H9)</f>
        <v>0</v>
      </c>
      <c r="I5" s="47">
        <f>SUM(I6:I9)</f>
        <v>0</v>
      </c>
      <c r="J5" s="51"/>
    </row>
    <row r="6" spans="1:10" ht="30.75" customHeight="1" x14ac:dyDescent="0.15">
      <c r="A6" s="250"/>
      <c r="B6" s="24"/>
      <c r="C6" s="73"/>
      <c r="D6" s="73"/>
      <c r="E6" s="73"/>
      <c r="F6" s="74">
        <f>SUM(G6:I6)</f>
        <v>0</v>
      </c>
      <c r="G6" s="74">
        <f>C6*E6*0.15</f>
        <v>0</v>
      </c>
      <c r="H6" s="74">
        <f>C6*E6*0.35</f>
        <v>0</v>
      </c>
      <c r="I6" s="74">
        <f>C6*E6*0.5</f>
        <v>0</v>
      </c>
      <c r="J6" s="75"/>
    </row>
    <row r="7" spans="1:10" ht="30.75" customHeight="1" x14ac:dyDescent="0.15">
      <c r="A7" s="251"/>
      <c r="B7" s="25"/>
      <c r="C7" s="73"/>
      <c r="D7" s="73"/>
      <c r="E7" s="73"/>
      <c r="F7" s="74">
        <f>SUM(G7:I7)</f>
        <v>0</v>
      </c>
      <c r="G7" s="74">
        <f>C7*E7*0.15</f>
        <v>0</v>
      </c>
      <c r="H7" s="74">
        <f>C7*E7*0.35</f>
        <v>0</v>
      </c>
      <c r="I7" s="74">
        <f>C7*E7*0.5</f>
        <v>0</v>
      </c>
      <c r="J7" s="75"/>
    </row>
    <row r="8" spans="1:10" ht="30.75" customHeight="1" x14ac:dyDescent="0.15">
      <c r="A8" s="251"/>
      <c r="B8" s="25"/>
      <c r="C8" s="73"/>
      <c r="D8" s="73"/>
      <c r="E8" s="73"/>
      <c r="F8" s="74">
        <f>SUM(G8:I8)</f>
        <v>0</v>
      </c>
      <c r="G8" s="74">
        <f>C8*E8*0.15</f>
        <v>0</v>
      </c>
      <c r="H8" s="74">
        <f>C8*E8*0.35</f>
        <v>0</v>
      </c>
      <c r="I8" s="74">
        <f>C8*E8*0.5</f>
        <v>0</v>
      </c>
      <c r="J8" s="75"/>
    </row>
    <row r="9" spans="1:10" ht="30.75" customHeight="1" x14ac:dyDescent="0.15">
      <c r="A9" s="252"/>
      <c r="B9" s="76"/>
      <c r="C9" s="77"/>
      <c r="D9" s="77"/>
      <c r="E9" s="77"/>
      <c r="F9" s="78">
        <f>SUM(G9:I9)</f>
        <v>0</v>
      </c>
      <c r="G9" s="78">
        <f>C9*E9*0.15</f>
        <v>0</v>
      </c>
      <c r="H9" s="78">
        <f>C9*E9*0.35</f>
        <v>0</v>
      </c>
      <c r="I9" s="78">
        <f>C9*E9*0.5</f>
        <v>0</v>
      </c>
      <c r="J9" s="79"/>
    </row>
    <row r="11" spans="1:10" ht="25.5" customHeight="1" x14ac:dyDescent="0.15">
      <c r="A11" s="267" t="s">
        <v>6</v>
      </c>
      <c r="B11" s="267"/>
      <c r="C11" s="267"/>
      <c r="D11" s="267"/>
      <c r="E11" s="267"/>
      <c r="F11" s="267"/>
      <c r="G11" s="267"/>
      <c r="H11" s="267"/>
      <c r="I11" s="267"/>
      <c r="J11" s="267"/>
    </row>
  </sheetData>
  <mergeCells count="8">
    <mergeCell ref="A6:A9"/>
    <mergeCell ref="A11:J11"/>
    <mergeCell ref="A1:J1"/>
    <mergeCell ref="A3:A4"/>
    <mergeCell ref="B3:B4"/>
    <mergeCell ref="C3:E3"/>
    <mergeCell ref="F3:I3"/>
    <mergeCell ref="J3:J4"/>
  </mergeCells>
  <phoneticPr fontId="23" type="noConversion"/>
  <pageMargins left="0.39361110329627991" right="0.39361110329627991" top="0.98416668176651001" bottom="0.98416668176651001" header="0.51180553436279297" footer="0.51180553436279297"/>
  <pageSetup paperSize="9" scale="8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2"/>
  <sheetViews>
    <sheetView tabSelected="1" zoomScaleNormal="75" zoomScaleSheetLayoutView="100" workbookViewId="0">
      <selection sqref="A1:L1"/>
    </sheetView>
  </sheetViews>
  <sheetFormatPr defaultColWidth="8.88671875" defaultRowHeight="13.5" x14ac:dyDescent="0.15"/>
  <cols>
    <col min="1" max="2" width="6.77734375" customWidth="1"/>
    <col min="3" max="3" width="15.44140625" customWidth="1"/>
    <col min="4" max="5" width="7.88671875" customWidth="1"/>
    <col min="6" max="6" width="9.5546875" customWidth="1"/>
    <col min="7" max="7" width="8.77734375" customWidth="1"/>
    <col min="8" max="11" width="10.44140625" customWidth="1"/>
    <col min="12" max="12" width="9.21875" customWidth="1"/>
  </cols>
  <sheetData>
    <row r="1" spans="1:12" ht="36.75" customHeight="1" x14ac:dyDescent="0.15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39" customHeight="1" x14ac:dyDescent="0.15">
      <c r="A2" s="119" t="s">
        <v>15</v>
      </c>
      <c r="B2" s="1"/>
      <c r="C2" s="1"/>
      <c r="D2" s="1"/>
      <c r="E2" s="1"/>
      <c r="F2" s="1"/>
      <c r="G2" s="1"/>
    </row>
    <row r="3" spans="1:12" ht="23.25" customHeight="1" x14ac:dyDescent="0.15">
      <c r="A3" s="108"/>
      <c r="B3" s="108"/>
      <c r="C3" s="108"/>
      <c r="D3" s="108"/>
      <c r="E3" s="108"/>
      <c r="F3" s="108"/>
      <c r="G3" s="108"/>
      <c r="H3" s="120"/>
      <c r="I3" s="120"/>
      <c r="J3" s="120"/>
      <c r="K3" s="120"/>
      <c r="L3" s="120" t="s">
        <v>29</v>
      </c>
    </row>
    <row r="4" spans="1:12" ht="27.75" customHeight="1" x14ac:dyDescent="0.15">
      <c r="A4" s="205" t="s">
        <v>134</v>
      </c>
      <c r="B4" s="207" t="s">
        <v>58</v>
      </c>
      <c r="C4" s="208"/>
      <c r="D4" s="209" t="s">
        <v>129</v>
      </c>
      <c r="E4" s="211" t="s">
        <v>44</v>
      </c>
      <c r="F4" s="212"/>
      <c r="G4" s="213"/>
      <c r="H4" s="214" t="s">
        <v>108</v>
      </c>
      <c r="I4" s="214"/>
      <c r="J4" s="214"/>
      <c r="K4" s="214"/>
      <c r="L4" s="215" t="s">
        <v>73</v>
      </c>
    </row>
    <row r="5" spans="1:12" ht="33.75" customHeight="1" x14ac:dyDescent="0.15">
      <c r="A5" s="206"/>
      <c r="B5" s="140" t="s">
        <v>80</v>
      </c>
      <c r="C5" s="140" t="s">
        <v>59</v>
      </c>
      <c r="D5" s="210"/>
      <c r="E5" s="142" t="s">
        <v>122</v>
      </c>
      <c r="F5" s="142" t="s">
        <v>45</v>
      </c>
      <c r="G5" s="142" t="s">
        <v>41</v>
      </c>
      <c r="H5" s="142" t="s">
        <v>20</v>
      </c>
      <c r="I5" s="142" t="s">
        <v>25</v>
      </c>
      <c r="J5" s="142" t="s">
        <v>23</v>
      </c>
      <c r="K5" s="142" t="s">
        <v>24</v>
      </c>
      <c r="L5" s="216"/>
    </row>
    <row r="6" spans="1:12" ht="30.75" customHeight="1" x14ac:dyDescent="0.15">
      <c r="A6" s="139" t="s">
        <v>71</v>
      </c>
      <c r="B6" s="144"/>
      <c r="C6" s="141"/>
      <c r="D6" s="141"/>
      <c r="E6" s="174">
        <f>SUM(E7:E10)</f>
        <v>1.8</v>
      </c>
      <c r="F6" s="171">
        <f>SUM(F7:F10)</f>
        <v>6000</v>
      </c>
      <c r="G6" s="171">
        <f>SUM(G7:G10)</f>
        <v>12000</v>
      </c>
      <c r="H6" s="148">
        <f>SUM(I6:K6)</f>
        <v>216000</v>
      </c>
      <c r="I6" s="148">
        <f>SUM(I7:I10)</f>
        <v>32400</v>
      </c>
      <c r="J6" s="148">
        <f>SUM(J7:J10)</f>
        <v>75600</v>
      </c>
      <c r="K6" s="148">
        <f>SUM(K7:K10)</f>
        <v>108000</v>
      </c>
      <c r="L6" s="143"/>
    </row>
    <row r="7" spans="1:12" ht="30.75" customHeight="1" x14ac:dyDescent="0.15">
      <c r="A7" s="217" t="s">
        <v>65</v>
      </c>
      <c r="B7" s="121" t="s">
        <v>70</v>
      </c>
      <c r="C7" s="122" t="s">
        <v>27</v>
      </c>
      <c r="D7" s="123" t="s">
        <v>83</v>
      </c>
      <c r="E7" s="172">
        <f>SUM(F7:G7)/10000</f>
        <v>0.5</v>
      </c>
      <c r="F7" s="167">
        <v>3000</v>
      </c>
      <c r="G7" s="168">
        <v>2000</v>
      </c>
      <c r="H7" s="126">
        <f>SUM(I7:K7)</f>
        <v>60000</v>
      </c>
      <c r="I7" s="126">
        <f>E7*120000*0.15</f>
        <v>9000</v>
      </c>
      <c r="J7" s="126">
        <f>E7*120000*0.35</f>
        <v>21000</v>
      </c>
      <c r="K7" s="126">
        <f>E7*120000*0.5</f>
        <v>30000</v>
      </c>
      <c r="L7" s="127"/>
    </row>
    <row r="8" spans="1:12" ht="30.75" customHeight="1" x14ac:dyDescent="0.15">
      <c r="A8" s="218"/>
      <c r="B8" s="123" t="s">
        <v>85</v>
      </c>
      <c r="C8" s="128" t="s">
        <v>27</v>
      </c>
      <c r="D8" s="123"/>
      <c r="E8" s="172">
        <f>SUM(F8:G8)/10000</f>
        <v>0.8</v>
      </c>
      <c r="F8" s="167">
        <v>3000</v>
      </c>
      <c r="G8" s="168">
        <v>5000</v>
      </c>
      <c r="H8" s="126">
        <f>SUM(I8:K8)</f>
        <v>96000</v>
      </c>
      <c r="I8" s="126">
        <f>E8*120000*0.15</f>
        <v>14400</v>
      </c>
      <c r="J8" s="126">
        <f>E8*120000*0.35</f>
        <v>33600</v>
      </c>
      <c r="K8" s="126">
        <f>E8*120000*0.5</f>
        <v>48000</v>
      </c>
      <c r="L8" s="127"/>
    </row>
    <row r="9" spans="1:12" ht="30.75" customHeight="1" x14ac:dyDescent="0.15">
      <c r="A9" s="218"/>
      <c r="B9" s="121" t="s">
        <v>76</v>
      </c>
      <c r="C9" s="122" t="s">
        <v>27</v>
      </c>
      <c r="D9" s="123"/>
      <c r="E9" s="172">
        <f>SUM(F9:G9)/10000</f>
        <v>0.5</v>
      </c>
      <c r="F9" s="167">
        <v>0</v>
      </c>
      <c r="G9" s="168">
        <v>5000</v>
      </c>
      <c r="H9" s="126">
        <f>SUM(I9:K9)</f>
        <v>60000</v>
      </c>
      <c r="I9" s="126">
        <f>E9*120000*0.15</f>
        <v>9000</v>
      </c>
      <c r="J9" s="126">
        <f>E9*120000*0.35</f>
        <v>21000</v>
      </c>
      <c r="K9" s="126">
        <f>E9*120000*0.5</f>
        <v>30000</v>
      </c>
      <c r="L9" s="127"/>
    </row>
    <row r="10" spans="1:12" ht="30.75" customHeight="1" x14ac:dyDescent="0.15">
      <c r="A10" s="219"/>
      <c r="B10" s="129"/>
      <c r="C10" s="130"/>
      <c r="D10" s="130"/>
      <c r="E10" s="173">
        <f>SUM(F10:G10)/10000</f>
        <v>0</v>
      </c>
      <c r="F10" s="169"/>
      <c r="G10" s="170"/>
      <c r="H10" s="133">
        <f>SUM(I10:K10)</f>
        <v>0</v>
      </c>
      <c r="I10" s="133">
        <f>E10*120000*0.15</f>
        <v>0</v>
      </c>
      <c r="J10" s="133">
        <f>E10*120000*0.35</f>
        <v>0</v>
      </c>
      <c r="K10" s="133">
        <f>E10*120000*0.5</f>
        <v>0</v>
      </c>
      <c r="L10" s="134"/>
    </row>
    <row r="12" spans="1:12" ht="51.75" customHeight="1" x14ac:dyDescent="0.15">
      <c r="A12" s="220" t="s">
        <v>135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2"/>
    </row>
  </sheetData>
  <mergeCells count="9">
    <mergeCell ref="A7:A10"/>
    <mergeCell ref="A12:L12"/>
    <mergeCell ref="A1:L1"/>
    <mergeCell ref="A4:A5"/>
    <mergeCell ref="B4:C4"/>
    <mergeCell ref="D4:D5"/>
    <mergeCell ref="E4:G4"/>
    <mergeCell ref="H4:K4"/>
    <mergeCell ref="L4:L5"/>
  </mergeCells>
  <phoneticPr fontId="23" type="noConversion"/>
  <pageMargins left="0.69999998807907104" right="0.69999998807907104" top="0.75" bottom="0.75" header="0.30000001192092896" footer="0.30000001192092896"/>
  <pageSetup paperSize="9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2"/>
  <sheetViews>
    <sheetView zoomScaleNormal="75" zoomScaleSheetLayoutView="100" workbookViewId="0">
      <selection activeCell="A13" sqref="A13"/>
    </sheetView>
  </sheetViews>
  <sheetFormatPr defaultColWidth="8.88671875" defaultRowHeight="13.5" x14ac:dyDescent="0.15"/>
  <cols>
    <col min="1" max="2" width="6.77734375" customWidth="1"/>
    <col min="3" max="3" width="15.44140625" customWidth="1"/>
    <col min="4" max="4" width="7.88671875" customWidth="1"/>
    <col min="5" max="5" width="8.6640625" customWidth="1"/>
    <col min="6" max="6" width="15.77734375" customWidth="1"/>
    <col min="7" max="7" width="6.6640625" customWidth="1"/>
    <col min="8" max="8" width="5.6640625" bestFit="1" customWidth="1"/>
    <col min="9" max="9" width="8.21875" bestFit="1" customWidth="1"/>
    <col min="10" max="13" width="9.6640625" customWidth="1"/>
    <col min="14" max="14" width="9.21875" customWidth="1"/>
  </cols>
  <sheetData>
    <row r="1" spans="1:14" ht="50.25" customHeight="1" x14ac:dyDescent="0.15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14" ht="39" customHeight="1" x14ac:dyDescent="0.15">
      <c r="A2" s="119" t="s">
        <v>10</v>
      </c>
      <c r="B2" s="1"/>
      <c r="C2" s="1"/>
      <c r="D2" s="1"/>
      <c r="E2" s="1"/>
    </row>
    <row r="3" spans="1:14" ht="23.25" customHeight="1" x14ac:dyDescent="0.15">
      <c r="A3" s="1"/>
      <c r="B3" s="1"/>
      <c r="C3" s="1"/>
      <c r="D3" s="1"/>
      <c r="E3" s="1"/>
      <c r="N3" t="s">
        <v>100</v>
      </c>
    </row>
    <row r="4" spans="1:14" ht="31.5" customHeight="1" x14ac:dyDescent="0.15">
      <c r="A4" s="205" t="s">
        <v>134</v>
      </c>
      <c r="B4" s="207" t="s">
        <v>58</v>
      </c>
      <c r="C4" s="208"/>
      <c r="D4" s="223" t="s">
        <v>103</v>
      </c>
      <c r="E4" s="209" t="s">
        <v>32</v>
      </c>
      <c r="F4" s="224" t="s">
        <v>130</v>
      </c>
      <c r="G4" s="225"/>
      <c r="H4" s="225"/>
      <c r="I4" s="226"/>
      <c r="J4" s="214" t="s">
        <v>108</v>
      </c>
      <c r="K4" s="214"/>
      <c r="L4" s="214"/>
      <c r="M4" s="214"/>
      <c r="N4" s="215" t="s">
        <v>73</v>
      </c>
    </row>
    <row r="5" spans="1:14" ht="31.5" customHeight="1" x14ac:dyDescent="0.15">
      <c r="A5" s="206"/>
      <c r="B5" s="140" t="s">
        <v>80</v>
      </c>
      <c r="C5" s="140" t="s">
        <v>59</v>
      </c>
      <c r="D5" s="210"/>
      <c r="E5" s="210"/>
      <c r="F5" s="142" t="s">
        <v>131</v>
      </c>
      <c r="G5" s="142" t="s">
        <v>105</v>
      </c>
      <c r="H5" s="141" t="s">
        <v>86</v>
      </c>
      <c r="I5" s="141" t="s">
        <v>118</v>
      </c>
      <c r="J5" s="142" t="s">
        <v>20</v>
      </c>
      <c r="K5" s="142" t="s">
        <v>25</v>
      </c>
      <c r="L5" s="142" t="s">
        <v>23</v>
      </c>
      <c r="M5" s="142" t="s">
        <v>24</v>
      </c>
      <c r="N5" s="216"/>
    </row>
    <row r="6" spans="1:14" ht="30.75" customHeight="1" x14ac:dyDescent="0.15">
      <c r="A6" s="139" t="s">
        <v>71</v>
      </c>
      <c r="B6" s="144"/>
      <c r="C6" s="141"/>
      <c r="D6" s="141"/>
      <c r="E6" s="145"/>
      <c r="F6" s="146"/>
      <c r="G6" s="146">
        <f>SUM(G7:G10)</f>
        <v>66</v>
      </c>
      <c r="H6" s="146">
        <f>SUM(H7:H10)</f>
        <v>2</v>
      </c>
      <c r="I6" s="147"/>
      <c r="J6" s="148">
        <f>SUM(K6:M6)</f>
        <v>50000</v>
      </c>
      <c r="K6" s="148">
        <f>SUM(K7:K10)</f>
        <v>7500</v>
      </c>
      <c r="L6" s="148">
        <f>SUM(L7:L10)</f>
        <v>17500</v>
      </c>
      <c r="M6" s="148">
        <f>SUM(M7:M10)</f>
        <v>25000</v>
      </c>
      <c r="N6" s="143"/>
    </row>
    <row r="7" spans="1:14" ht="30.75" customHeight="1" x14ac:dyDescent="0.15">
      <c r="A7" s="217" t="s">
        <v>65</v>
      </c>
      <c r="B7" s="121" t="s">
        <v>70</v>
      </c>
      <c r="C7" s="122" t="s">
        <v>27</v>
      </c>
      <c r="D7" s="123" t="s">
        <v>55</v>
      </c>
      <c r="E7" s="124">
        <v>3500</v>
      </c>
      <c r="F7" s="122" t="s">
        <v>27</v>
      </c>
      <c r="G7" s="125">
        <v>33</v>
      </c>
      <c r="H7" s="125">
        <v>1</v>
      </c>
      <c r="I7" s="124" t="s">
        <v>123</v>
      </c>
      <c r="J7" s="126">
        <f>3300/3.3*G7</f>
        <v>33000</v>
      </c>
      <c r="K7" s="126">
        <f>J7*15%</f>
        <v>4950</v>
      </c>
      <c r="L7" s="126">
        <f>J7*35%</f>
        <v>11550</v>
      </c>
      <c r="M7" s="126">
        <f>J7*50%</f>
        <v>16500</v>
      </c>
      <c r="N7" s="175"/>
    </row>
    <row r="8" spans="1:14" ht="30.75" customHeight="1" x14ac:dyDescent="0.15">
      <c r="A8" s="218"/>
      <c r="B8" s="123" t="s">
        <v>85</v>
      </c>
      <c r="C8" s="128" t="s">
        <v>27</v>
      </c>
      <c r="D8" s="123" t="s">
        <v>87</v>
      </c>
      <c r="E8" s="185">
        <v>3450</v>
      </c>
      <c r="F8" s="128" t="s">
        <v>27</v>
      </c>
      <c r="G8" s="125">
        <v>33</v>
      </c>
      <c r="H8" s="125">
        <v>1</v>
      </c>
      <c r="I8" s="124" t="s">
        <v>79</v>
      </c>
      <c r="J8" s="126">
        <f>1700/3.3*G8</f>
        <v>17000</v>
      </c>
      <c r="K8" s="126">
        <f>J8*15%</f>
        <v>2550</v>
      </c>
      <c r="L8" s="126">
        <f>J8*35%</f>
        <v>5950</v>
      </c>
      <c r="M8" s="126">
        <f>J8*50%</f>
        <v>8500</v>
      </c>
      <c r="N8" s="175"/>
    </row>
    <row r="9" spans="1:14" ht="30.75" customHeight="1" x14ac:dyDescent="0.15">
      <c r="A9" s="218"/>
      <c r="B9" s="121"/>
      <c r="C9" s="122"/>
      <c r="D9" s="123"/>
      <c r="E9" s="124"/>
      <c r="F9" s="125"/>
      <c r="G9" s="125"/>
      <c r="H9" s="125"/>
      <c r="I9" s="124"/>
      <c r="J9" s="126">
        <f>3300/3.3*G9</f>
        <v>0</v>
      </c>
      <c r="K9" s="126"/>
      <c r="L9" s="126"/>
      <c r="M9" s="126"/>
      <c r="N9" s="127"/>
    </row>
    <row r="10" spans="1:14" ht="30.75" customHeight="1" x14ac:dyDescent="0.15">
      <c r="A10" s="219"/>
      <c r="B10" s="129"/>
      <c r="C10" s="130"/>
      <c r="D10" s="130"/>
      <c r="E10" s="131"/>
      <c r="F10" s="132"/>
      <c r="G10" s="132"/>
      <c r="H10" s="132"/>
      <c r="I10" s="131"/>
      <c r="J10" s="133">
        <f>3300/3.3*G10</f>
        <v>0</v>
      </c>
      <c r="K10" s="133"/>
      <c r="L10" s="133"/>
      <c r="M10" s="133"/>
      <c r="N10" s="134"/>
    </row>
    <row r="12" spans="1:14" ht="79.5" customHeight="1" x14ac:dyDescent="0.15">
      <c r="A12" s="220" t="s">
        <v>140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2"/>
    </row>
  </sheetData>
  <mergeCells count="10">
    <mergeCell ref="A7:A10"/>
    <mergeCell ref="A12:N12"/>
    <mergeCell ref="A1:N1"/>
    <mergeCell ref="A4:A5"/>
    <mergeCell ref="B4:C4"/>
    <mergeCell ref="D4:D5"/>
    <mergeCell ref="E4:E5"/>
    <mergeCell ref="F4:I4"/>
    <mergeCell ref="J4:M4"/>
    <mergeCell ref="N4:N5"/>
  </mergeCells>
  <phoneticPr fontId="23" type="noConversion"/>
  <pageMargins left="0.69999998807907104" right="0.69999998807907104" top="0.75" bottom="0.75" header="0.30000001192092896" footer="0.30000001192092896"/>
  <pageSetup paperSize="9" scale="8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37"/>
  <sheetViews>
    <sheetView zoomScaleNormal="75" zoomScaleSheetLayoutView="100" workbookViewId="0">
      <selection activeCell="A37" sqref="A37"/>
    </sheetView>
  </sheetViews>
  <sheetFormatPr defaultColWidth="8.88671875" defaultRowHeight="13.5" x14ac:dyDescent="0.15"/>
  <cols>
    <col min="1" max="2" width="6.77734375" customWidth="1"/>
    <col min="3" max="3" width="15.44140625" customWidth="1"/>
    <col min="4" max="5" width="7.88671875" customWidth="1"/>
    <col min="6" max="6" width="14.6640625" bestFit="1" customWidth="1"/>
    <col min="7" max="7" width="6.6640625" customWidth="1"/>
    <col min="8" max="11" width="9.6640625" customWidth="1"/>
    <col min="12" max="12" width="9.21875" customWidth="1"/>
    <col min="14" max="15" width="15.33203125" customWidth="1"/>
    <col min="16" max="16" width="30" bestFit="1" customWidth="1"/>
  </cols>
  <sheetData>
    <row r="1" spans="1:16" ht="48" customHeight="1" x14ac:dyDescent="0.15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6" ht="39" customHeight="1" x14ac:dyDescent="0.15">
      <c r="A2" s="119" t="s">
        <v>1</v>
      </c>
      <c r="B2" s="1"/>
      <c r="C2" s="1"/>
      <c r="D2" s="1"/>
      <c r="E2" s="1"/>
    </row>
    <row r="3" spans="1:16" ht="23.25" customHeight="1" x14ac:dyDescent="0.15">
      <c r="A3" s="1"/>
      <c r="B3" s="1"/>
      <c r="C3" s="1"/>
      <c r="D3" s="1"/>
      <c r="E3" s="1"/>
      <c r="L3" t="s">
        <v>100</v>
      </c>
    </row>
    <row r="4" spans="1:16" ht="18.75" customHeight="1" x14ac:dyDescent="0.15">
      <c r="A4" s="227" t="s">
        <v>134</v>
      </c>
      <c r="B4" s="229" t="s">
        <v>58</v>
      </c>
      <c r="C4" s="229"/>
      <c r="D4" s="229" t="s">
        <v>103</v>
      </c>
      <c r="E4" s="231" t="s">
        <v>32</v>
      </c>
      <c r="F4" s="231" t="s">
        <v>97</v>
      </c>
      <c r="G4" s="231"/>
      <c r="H4" s="229" t="s">
        <v>108</v>
      </c>
      <c r="I4" s="229"/>
      <c r="J4" s="229"/>
      <c r="K4" s="229"/>
      <c r="L4" s="232" t="s">
        <v>73</v>
      </c>
    </row>
    <row r="5" spans="1:16" ht="24" x14ac:dyDescent="0.15">
      <c r="A5" s="228"/>
      <c r="B5" s="150" t="s">
        <v>80</v>
      </c>
      <c r="C5" s="150" t="s">
        <v>59</v>
      </c>
      <c r="D5" s="230"/>
      <c r="E5" s="230"/>
      <c r="F5" s="150" t="s">
        <v>81</v>
      </c>
      <c r="G5" s="151" t="s">
        <v>102</v>
      </c>
      <c r="H5" s="151" t="s">
        <v>20</v>
      </c>
      <c r="I5" s="151" t="s">
        <v>25</v>
      </c>
      <c r="J5" s="151" t="s">
        <v>23</v>
      </c>
      <c r="K5" s="151" t="s">
        <v>24</v>
      </c>
      <c r="L5" s="233"/>
    </row>
    <row r="6" spans="1:16" ht="17.25" customHeight="1" x14ac:dyDescent="0.15">
      <c r="A6" s="149" t="s">
        <v>71</v>
      </c>
      <c r="B6" s="150"/>
      <c r="C6" s="150"/>
      <c r="D6" s="150"/>
      <c r="E6" s="152"/>
      <c r="F6" s="153"/>
      <c r="G6" s="154">
        <f>SUM(G7,G11,G15,G19,G23,G31)</f>
        <v>0</v>
      </c>
      <c r="H6" s="154">
        <f>SUM(H7,H11,H15,H19,H23,H31)</f>
        <v>0</v>
      </c>
      <c r="I6" s="154">
        <f>SUM(I7,I11,I15,I19,I23,I31)</f>
        <v>0</v>
      </c>
      <c r="J6" s="154">
        <f>SUM(J7,J11,J15,J19,J23,J31)</f>
        <v>0</v>
      </c>
      <c r="K6" s="154">
        <f>SUM(K7,K11,K15,K19,K23,K31)</f>
        <v>0</v>
      </c>
      <c r="L6" s="156"/>
      <c r="N6" s="58" t="s">
        <v>81</v>
      </c>
      <c r="O6" s="58" t="s">
        <v>31</v>
      </c>
      <c r="P6" s="59" t="s">
        <v>111</v>
      </c>
    </row>
    <row r="7" spans="1:16" ht="17.25" customHeight="1" x14ac:dyDescent="0.15">
      <c r="A7" s="234"/>
      <c r="B7" s="45" t="s">
        <v>75</v>
      </c>
      <c r="C7" s="45"/>
      <c r="D7" s="45"/>
      <c r="E7" s="50"/>
      <c r="F7" s="57" t="s">
        <v>112</v>
      </c>
      <c r="G7" s="46">
        <f>SUM(G8:G10)</f>
        <v>0</v>
      </c>
      <c r="H7" s="46">
        <f>SUM(H8:H10)</f>
        <v>0</v>
      </c>
      <c r="I7" s="46">
        <f>SUM(I8:I10)</f>
        <v>0</v>
      </c>
      <c r="J7" s="46">
        <f>SUM(J8:J10)</f>
        <v>0</v>
      </c>
      <c r="K7" s="46">
        <f>SUM(K8:K10)</f>
        <v>0</v>
      </c>
      <c r="L7" s="51"/>
      <c r="N7" s="31" t="s">
        <v>112</v>
      </c>
      <c r="O7" s="49">
        <v>9000</v>
      </c>
      <c r="P7" s="237" t="s">
        <v>14</v>
      </c>
    </row>
    <row r="8" spans="1:16" ht="17.25" customHeight="1" x14ac:dyDescent="0.15">
      <c r="A8" s="235"/>
      <c r="B8" s="15" t="s">
        <v>70</v>
      </c>
      <c r="C8" s="36" t="s">
        <v>27</v>
      </c>
      <c r="D8" s="15" t="s">
        <v>55</v>
      </c>
      <c r="E8" s="30"/>
      <c r="F8" s="30" t="s">
        <v>112</v>
      </c>
      <c r="G8" s="29"/>
      <c r="H8" s="42">
        <f>SUM(I8:K8)</f>
        <v>0</v>
      </c>
      <c r="I8" s="42">
        <f>IF(F8="동력제초기",G8*9000*0.15,IF(F8="농용고소작업차",G8*9000*0.15,IF(F8="주행형동력분무기",G8*6000*0.15,IF(F8="보행SS기",G8*6000*0.15,IF(F8="승용SS기",G8*20000*0.15,IF(F8="전동무인방제기",G8*20000*0.15,IF(F8="소형트랙터",G8*20000*0.15,0)))))))</f>
        <v>0</v>
      </c>
      <c r="J8" s="42">
        <f>IF(F8="동력제초기",G8*9000*0.35,IF(F8="농용고소작업차",G8*9000*0.35,IF(F8="주행형동력분무기",G8*6000*0.35,IF(F8="보행SS기",G8*6000*0.35,IF(F8="승용SS기",G8*20000*0.35,IF(F8="전동무인방제기",G8*20000*0.35,IF(F8="소형트랙터",G8*20000*0.35)))))))</f>
        <v>0</v>
      </c>
      <c r="K8" s="42">
        <f>IF(F8="동력제초기",G8*9000*0.5,IF(F8="농용고소작업차",G8*9000*0.5,IF(F8="주행형동력분무기",G8*6000*0.5,IF(F8="보행SS기",G8*6000*0.5,IF(F8="승용SS기",G8*20000*0.5,IF(F8="전동무인방제기",G8*20000*0.5,IF(F8="소형트랙터",G8*20000*0.5)))))))</f>
        <v>0</v>
      </c>
      <c r="L8" s="37"/>
      <c r="N8" s="48" t="s">
        <v>106</v>
      </c>
      <c r="O8" s="49">
        <v>9000</v>
      </c>
      <c r="P8" s="238"/>
    </row>
    <row r="9" spans="1:16" ht="17.25" customHeight="1" x14ac:dyDescent="0.15">
      <c r="A9" s="235"/>
      <c r="B9" s="15" t="s">
        <v>85</v>
      </c>
      <c r="C9" s="36" t="s">
        <v>27</v>
      </c>
      <c r="D9" s="15" t="s">
        <v>78</v>
      </c>
      <c r="E9" s="30"/>
      <c r="F9" s="30" t="s">
        <v>112</v>
      </c>
      <c r="G9" s="29"/>
      <c r="H9" s="42">
        <f>SUM(I9:K9)</f>
        <v>0</v>
      </c>
      <c r="I9" s="42">
        <f>IF(F9="동력제초기",G9*9000*0.15,IF(F9="농용고소작업차",G9*9000*0.15,IF(F9="주행형동력분무기",G9*6000*0.15,IF(F9="보행SS기",G9*6000*0.15,IF(F9="승용SS기",G9*20000*0.15,IF(F9="전동무인방제기",G9*20000*0.15,IF(F9="소형트랙터",G9*20000*0.15,0)))))))</f>
        <v>0</v>
      </c>
      <c r="J9" s="42">
        <f>IF(F9="동력제초기",G9*9000*0.35,IF(F9="농용고소작업차",G9*9000*0.35,IF(F9="주행형동력분무기",G9*6000*0.35,IF(F9="보행SS기",G9*6000*0.35,IF(F9="승용SS기",G9*20000*0.35,IF(F9="전동무인방제기",G9*20000*0.35,IF(F9="소형트랙터",G9*20000*0.35)))))))</f>
        <v>0</v>
      </c>
      <c r="K9" s="42">
        <f>IF(F9="동력제초기",G9*9000*0.5,IF(F9="농용고소작업차",G9*9000*0.5,IF(F9="주행형동력분무기",G9*6000*0.5,IF(F9="보행SS기",G9*6000*0.5,IF(F9="승용SS기",G9*20000*0.5,IF(F9="전동무인방제기",G9*20000*0.5,IF(F9="소형트랙터",G9*20000*0.5)))))))</f>
        <v>0</v>
      </c>
      <c r="L9" s="37"/>
      <c r="N9" s="48" t="s">
        <v>30</v>
      </c>
      <c r="O9" s="49">
        <v>6000</v>
      </c>
      <c r="P9" s="238"/>
    </row>
    <row r="10" spans="1:16" ht="17.25" customHeight="1" x14ac:dyDescent="0.15">
      <c r="A10" s="235"/>
      <c r="B10" s="15" t="s">
        <v>76</v>
      </c>
      <c r="C10" s="36" t="s">
        <v>27</v>
      </c>
      <c r="D10" s="15" t="s">
        <v>84</v>
      </c>
      <c r="E10" s="30"/>
      <c r="F10" s="30" t="s">
        <v>112</v>
      </c>
      <c r="G10" s="29"/>
      <c r="H10" s="42">
        <f>SUM(I10:K10)</f>
        <v>0</v>
      </c>
      <c r="I10" s="42">
        <f>IF(F10="동력제초기",G10*9000*0.15,IF(F10="농용고소작업차",G10*9000*0.15,IF(F10="주행형동력분무기",G10*6000*0.15,IF(F10="보행SS기",G10*6000*0.15,IF(F10="승용SS기",G10*20000*0.15,IF(F10="전동무인방제기",G10*20000*0.15,IF(F10="소형트랙터",G10*20000*0.15,0)))))))</f>
        <v>0</v>
      </c>
      <c r="J10" s="42">
        <f>IF(F10="동력제초기",G10*9000*0.35,IF(F10="농용고소작업차",G10*9000*0.35,IF(F10="주행형동력분무기",G10*6000*0.35,IF(F10="보행SS기",G10*6000*0.35,IF(F10="승용SS기",G10*20000*0.35,IF(F10="전동무인방제기",G10*20000*0.35,IF(F10="소형트랙터",G10*20000*0.35)))))))</f>
        <v>0</v>
      </c>
      <c r="K10" s="42">
        <f>IF(F10="동력제초기",G10*9000*0.5,IF(F10="농용고소작업차",G10*9000*0.5,IF(F10="주행형동력분무기",G10*6000*0.5,IF(F10="보행SS기",G10*6000*0.5,IF(F10="승용SS기",G10*20000*0.5,IF(F10="전동무인방제기",G10*20000*0.5,IF(F10="소형트랙터",G10*20000*0.5)))))))</f>
        <v>0</v>
      </c>
      <c r="L10" s="37"/>
      <c r="N10" s="48" t="s">
        <v>110</v>
      </c>
      <c r="O10" s="49">
        <v>6000</v>
      </c>
      <c r="P10" s="238"/>
    </row>
    <row r="11" spans="1:16" ht="17.25" customHeight="1" x14ac:dyDescent="0.15">
      <c r="A11" s="235"/>
      <c r="B11" s="45" t="s">
        <v>75</v>
      </c>
      <c r="C11" s="45"/>
      <c r="D11" s="45"/>
      <c r="E11" s="50"/>
      <c r="F11" s="57" t="s">
        <v>106</v>
      </c>
      <c r="G11" s="46">
        <f>SUM(G12:G14)</f>
        <v>0</v>
      </c>
      <c r="H11" s="46">
        <f>SUM(H12:H14)</f>
        <v>0</v>
      </c>
      <c r="I11" s="46">
        <f>SUM(I12:I14)</f>
        <v>0</v>
      </c>
      <c r="J11" s="46">
        <f>SUM(J12:J14)</f>
        <v>0</v>
      </c>
      <c r="K11" s="46">
        <f>SUM(K12:K14)</f>
        <v>0</v>
      </c>
      <c r="L11" s="51"/>
      <c r="N11" s="48" t="s">
        <v>104</v>
      </c>
      <c r="O11" s="49">
        <v>20000</v>
      </c>
      <c r="P11" s="238"/>
    </row>
    <row r="12" spans="1:16" ht="17.25" customHeight="1" x14ac:dyDescent="0.15">
      <c r="A12" s="235"/>
      <c r="B12" s="15" t="s">
        <v>70</v>
      </c>
      <c r="C12" s="36" t="s">
        <v>27</v>
      </c>
      <c r="D12" s="15" t="s">
        <v>55</v>
      </c>
      <c r="E12" s="30"/>
      <c r="F12" s="30" t="s">
        <v>106</v>
      </c>
      <c r="G12" s="29"/>
      <c r="H12" s="42">
        <f>SUM(I12:K12)</f>
        <v>0</v>
      </c>
      <c r="I12" s="42">
        <f>IF(F12="동력제초기",G12*9000*0.15,IF(F12="농용고소작업차",G12*9000*0.15,IF(F12="주행형동력분무기",G12*6000*0.15,IF(F12="보행SS기",G12*6000*0.15,IF(F12="승용SS기",G12*20000*0.15,IF(F12="전동무인방제기",G12*20000*0.15,IF(F12="소형트랙터",G12*20000*0.15,0)))))))</f>
        <v>0</v>
      </c>
      <c r="J12" s="42">
        <f>IF(F12="동력제초기",G12*9000*0.35,IF(F12="농용고소작업차",G12*9000*0.35,IF(F12="주행형동력분무기",G12*6000*0.35,IF(F12="보행SS기",G12*6000*0.35,IF(F12="승용SS기",G12*20000*0.35,IF(F12="전동무인방제기",G12*20000*0.35,IF(F12="소형트랙터",G12*20000*0.35)))))))</f>
        <v>0</v>
      </c>
      <c r="K12" s="42">
        <f>IF(F12="동력제초기",G12*9000*0.5,IF(F12="농용고소작업차",G12*9000*0.5,IF(F12="주행형동력분무기",G12*6000*0.5,IF(F12="보행SS기",G12*6000*0.5,IF(F12="승용SS기",G12*20000*0.5,IF(F12="전동무인방제기",G12*20000*0.5,IF(F12="소형트랙터",G12*20000*0.5)))))))</f>
        <v>0</v>
      </c>
      <c r="L12" s="37"/>
      <c r="N12" s="184" t="s">
        <v>125</v>
      </c>
      <c r="O12" s="49">
        <v>20000</v>
      </c>
      <c r="P12" s="238"/>
    </row>
    <row r="13" spans="1:16" ht="17.25" customHeight="1" x14ac:dyDescent="0.15">
      <c r="A13" s="235"/>
      <c r="B13" s="15" t="s">
        <v>85</v>
      </c>
      <c r="C13" s="36" t="s">
        <v>27</v>
      </c>
      <c r="D13" s="15" t="s">
        <v>78</v>
      </c>
      <c r="E13" s="30"/>
      <c r="F13" s="30" t="s">
        <v>106</v>
      </c>
      <c r="G13" s="29"/>
      <c r="H13" s="42">
        <f>SUM(I13:K13)</f>
        <v>0</v>
      </c>
      <c r="I13" s="42">
        <f>IF(F13="동력제초기",G13*9000*0.15,IF(F13="농용고소작업차",G13*9000*0.15,IF(F13="주행형동력분무기",G13*6000*0.15,IF(F13="보행SS기",G13*6000*0.15,IF(F13="승용SS기",G13*20000*0.15,IF(F13="전동무인방제기",G13*20000*0.15,IF(F13="소형트랙터",G13*20000*0.15,0)))))))</f>
        <v>0</v>
      </c>
      <c r="J13" s="42">
        <f>IF(F13="동력제초기",G13*9000*0.35,IF(F13="농용고소작업차",G13*9000*0.35,IF(F13="주행형동력분무기",G13*6000*0.35,IF(F13="보행SS기",G13*6000*0.35,IF(F13="승용SS기",G13*20000*0.35,IF(F13="전동무인방제기",G13*20000*0.35,IF(F13="소형트랙터",G13*20000*0.35)))))))</f>
        <v>0</v>
      </c>
      <c r="K13" s="42">
        <f>IF(F13="동력제초기",G13*9000*0.5,IF(F13="농용고소작업차",G13*9000*0.5,IF(F13="주행형동력분무기",G13*6000*0.5,IF(F13="보행SS기",G13*6000*0.5,IF(F13="승용SS기",G13*20000*0.5,IF(F13="전동무인방제기",G13*20000*0.5,IF(F13="소형트랙터",G13*20000*0.5)))))))</f>
        <v>0</v>
      </c>
      <c r="L13" s="37"/>
      <c r="N13" s="184" t="s">
        <v>120</v>
      </c>
      <c r="O13" s="49">
        <v>20000</v>
      </c>
      <c r="P13" s="238"/>
    </row>
    <row r="14" spans="1:16" ht="17.25" customHeight="1" x14ac:dyDescent="0.15">
      <c r="A14" s="235"/>
      <c r="B14" s="15" t="s">
        <v>76</v>
      </c>
      <c r="C14" s="36" t="s">
        <v>27</v>
      </c>
      <c r="D14" s="15" t="s">
        <v>84</v>
      </c>
      <c r="E14" s="30"/>
      <c r="F14" s="30" t="s">
        <v>106</v>
      </c>
      <c r="G14" s="29"/>
      <c r="H14" s="42">
        <f>SUM(I14:K14)</f>
        <v>0</v>
      </c>
      <c r="I14" s="42">
        <f>IF(F14="동력제초기",G14*9000*0.15,IF(F14="농용고소작업차",G14*9000*0.15,IF(F14="주행형동력분무기",G14*6000*0.15,IF(F14="보행SS기",G14*6000*0.15,IF(F14="승용SS기",G14*20000*0.15,IF(F14="전동무인방제기",G14*20000*0.15,IF(F14="소형트랙터",G14*20000*0.15,0)))))))</f>
        <v>0</v>
      </c>
      <c r="J14" s="42">
        <f>IF(F14="동력제초기",G14*9000*0.35,IF(F14="농용고소작업차",G14*9000*0.35,IF(F14="주행형동력분무기",G14*6000*0.35,IF(F14="보행SS기",G14*6000*0.35,IF(F14="승용SS기",G14*20000*0.35,IF(F14="전동무인방제기",G14*20000*0.35,IF(F14="소형트랙터",G14*20000*0.35)))))))</f>
        <v>0</v>
      </c>
      <c r="K14" s="42">
        <f>IF(F14="동력제초기",G14*9000*0.5,IF(F14="농용고소작업차",G14*9000*0.5,IF(F14="주행형동력분무기",G14*6000*0.5,IF(F14="보행SS기",G14*6000*0.5,IF(F14="승용SS기",G14*20000*0.5,IF(F14="전동무인방제기",G14*20000*0.5,IF(F14="소형트랙터",G14*20000*0.5)))))))</f>
        <v>0</v>
      </c>
      <c r="L14" s="37"/>
    </row>
    <row r="15" spans="1:16" ht="17.25" customHeight="1" x14ac:dyDescent="0.15">
      <c r="A15" s="235"/>
      <c r="B15" s="45" t="s">
        <v>75</v>
      </c>
      <c r="C15" s="45"/>
      <c r="D15" s="45"/>
      <c r="E15" s="50"/>
      <c r="F15" s="57" t="s">
        <v>30</v>
      </c>
      <c r="G15" s="46">
        <f>SUM(G16:G18)</f>
        <v>0</v>
      </c>
      <c r="H15" s="46">
        <f>SUM(H16:H18)</f>
        <v>0</v>
      </c>
      <c r="I15" s="46">
        <f>SUM(I16:I18)</f>
        <v>0</v>
      </c>
      <c r="J15" s="46">
        <f>SUM(J16:J18)</f>
        <v>0</v>
      </c>
      <c r="K15" s="46">
        <f>SUM(K16:K18)</f>
        <v>0</v>
      </c>
      <c r="L15" s="51"/>
    </row>
    <row r="16" spans="1:16" ht="17.25" customHeight="1" x14ac:dyDescent="0.15">
      <c r="A16" s="235"/>
      <c r="B16" s="15" t="s">
        <v>70</v>
      </c>
      <c r="C16" s="36" t="s">
        <v>27</v>
      </c>
      <c r="D16" s="15" t="s">
        <v>55</v>
      </c>
      <c r="E16" s="30"/>
      <c r="F16" s="30" t="s">
        <v>30</v>
      </c>
      <c r="G16" s="29"/>
      <c r="H16" s="42">
        <f>SUM(I16:K16)</f>
        <v>0</v>
      </c>
      <c r="I16" s="42">
        <f>IF(F16="동력제초기",G16*9000*0.15,IF(F16="농용고소작업차",G16*9000*0.15,IF(F16="주행형동력분무기",G16*6000*0.15,IF(F16="보행SS기",G16*6000*0.15,IF(F16="승용SS기",G16*20000*0.15,IF(F16="전동무인방제기",G16*20000*0.15,IF(F16="소형트랙터",G16*20000*0.15,0)))))))</f>
        <v>0</v>
      </c>
      <c r="J16" s="42">
        <f>IF(F16="동력제초기",G16*9000*0.35,IF(F16="농용고소작업차",G16*9000*0.35,IF(F16="주행형동력분무기",G16*6000*0.35,IF(F16="보행SS기",G16*6000*0.35,IF(F16="승용SS기",G16*20000*0.35,IF(F16="전동무인방제기",G16*20000*0.35,IF(F16="소형트랙터",G16*20000*0.35)))))))</f>
        <v>0</v>
      </c>
      <c r="K16" s="42">
        <f>IF(F16="동력제초기",G16*9000*0.5,IF(F16="농용고소작업차",G16*9000*0.5,IF(F16="주행형동력분무기",G16*6000*0.5,IF(F16="보행SS기",G16*6000*0.5,IF(F16="승용SS기",G16*20000*0.5,IF(F16="전동무인방제기",G16*20000*0.5,IF(F16="소형트랙터",G16*20000*0.5)))))))</f>
        <v>0</v>
      </c>
      <c r="L16" s="37"/>
    </row>
    <row r="17" spans="1:12" ht="17.25" customHeight="1" x14ac:dyDescent="0.15">
      <c r="A17" s="235"/>
      <c r="B17" s="15" t="s">
        <v>85</v>
      </c>
      <c r="C17" s="36" t="s">
        <v>27</v>
      </c>
      <c r="D17" s="15" t="s">
        <v>78</v>
      </c>
      <c r="E17" s="30"/>
      <c r="F17" s="30" t="s">
        <v>30</v>
      </c>
      <c r="G17" s="29"/>
      <c r="H17" s="42">
        <f>SUM(I17:K17)</f>
        <v>0</v>
      </c>
      <c r="I17" s="42">
        <f>IF(F17="동력제초기",G17*9000*0.15,IF(F17="농용고소작업차",G17*9000*0.15,IF(F17="주행형동력분무기",G17*6000*0.15,IF(F17="보행SS기",G17*6000*0.15,IF(F17="승용SS기",G17*20000*0.15,IF(F17="전동무인방제기",G17*20000*0.15,IF(F17="소형트랙터",G17*20000*0.15,0)))))))</f>
        <v>0</v>
      </c>
      <c r="J17" s="42">
        <f>IF(F17="동력제초기",G17*9000*0.35,IF(F17="농용고소작업차",G17*9000*0.35,IF(F17="주행형동력분무기",G17*6000*0.35,IF(F17="보행SS기",G17*6000*0.35,IF(F17="승용SS기",G17*20000*0.35,IF(F17="전동무인방제기",G17*20000*0.35,IF(F17="소형트랙터",G17*20000*0.35)))))))</f>
        <v>0</v>
      </c>
      <c r="K17" s="42">
        <f>IF(F17="동력제초기",G17*9000*0.5,IF(F17="농용고소작업차",G17*9000*0.5,IF(F17="주행형동력분무기",G17*6000*0.5,IF(F17="보행SS기",G17*6000*0.5,IF(F17="승용SS기",G17*20000*0.5,IF(F17="전동무인방제기",G17*20000*0.5,IF(F17="소형트랙터",G17*20000*0.5)))))))</f>
        <v>0</v>
      </c>
      <c r="L17" s="37"/>
    </row>
    <row r="18" spans="1:12" ht="17.25" customHeight="1" x14ac:dyDescent="0.15">
      <c r="A18" s="235"/>
      <c r="B18" s="15" t="s">
        <v>76</v>
      </c>
      <c r="C18" s="36" t="s">
        <v>27</v>
      </c>
      <c r="D18" s="15" t="s">
        <v>84</v>
      </c>
      <c r="E18" s="30"/>
      <c r="F18" s="30" t="s">
        <v>30</v>
      </c>
      <c r="G18" s="29"/>
      <c r="H18" s="42">
        <f>SUM(I18:K18)</f>
        <v>0</v>
      </c>
      <c r="I18" s="42">
        <f>IF(F18="동력제초기",G18*9000*0.15,IF(F18="농용고소작업차",G18*9000*0.15,IF(F18="주행형동력분무기",G18*6000*0.15,IF(F18="보행SS기",G18*6000*0.15,IF(F18="승용SS기",G18*20000*0.15,IF(F18="전동무인방제기",G18*20000*0.15,IF(F18="소형트랙터",G18*20000*0.15,0)))))))</f>
        <v>0</v>
      </c>
      <c r="J18" s="42">
        <f>IF(F18="동력제초기",G18*9000*0.35,IF(F18="농용고소작업차",G18*9000*0.35,IF(F18="주행형동력분무기",G18*6000*0.35,IF(F18="보행SS기",G18*6000*0.35,IF(F18="승용SS기",G18*20000*0.35,IF(F18="전동무인방제기",G18*20000*0.35,IF(F18="소형트랙터",G18*20000*0.35)))))))</f>
        <v>0</v>
      </c>
      <c r="K18" s="42">
        <f>IF(F18="동력제초기",G18*9000*0.5,IF(F18="농용고소작업차",G18*9000*0.5,IF(F18="주행형동력분무기",G18*6000*0.5,IF(F18="보행SS기",G18*6000*0.5,IF(F18="승용SS기",G18*20000*0.5,IF(F18="전동무인방제기",G18*20000*0.5,IF(F18="소형트랙터",G18*20000*0.5)))))))</f>
        <v>0</v>
      </c>
      <c r="L18" s="37"/>
    </row>
    <row r="19" spans="1:12" ht="17.25" customHeight="1" x14ac:dyDescent="0.15">
      <c r="A19" s="235"/>
      <c r="B19" s="45" t="s">
        <v>75</v>
      </c>
      <c r="C19" s="45"/>
      <c r="D19" s="45"/>
      <c r="E19" s="50"/>
      <c r="F19" s="57" t="s">
        <v>113</v>
      </c>
      <c r="G19" s="46">
        <f>SUM(G20:G22)</f>
        <v>0</v>
      </c>
      <c r="H19" s="46">
        <f>SUM(H20:H22)</f>
        <v>0</v>
      </c>
      <c r="I19" s="46">
        <f>SUM(I20:I22)</f>
        <v>0</v>
      </c>
      <c r="J19" s="46">
        <f>SUM(J20:J22)</f>
        <v>0</v>
      </c>
      <c r="K19" s="46">
        <f>SUM(K20:K22)</f>
        <v>0</v>
      </c>
      <c r="L19" s="51"/>
    </row>
    <row r="20" spans="1:12" ht="17.25" customHeight="1" x14ac:dyDescent="0.15">
      <c r="A20" s="235"/>
      <c r="B20" s="15" t="s">
        <v>70</v>
      </c>
      <c r="C20" s="36" t="s">
        <v>27</v>
      </c>
      <c r="D20" s="15" t="s">
        <v>55</v>
      </c>
      <c r="E20" s="30"/>
      <c r="F20" s="30" t="s">
        <v>113</v>
      </c>
      <c r="G20" s="29"/>
      <c r="H20" s="42">
        <f>SUM(I20:K20)</f>
        <v>0</v>
      </c>
      <c r="I20" s="42">
        <f>IF(F20="동력제초기",G20*9000*0.15,IF(F20="농용고소작업차",G20*9000*0.15,IF(F20="주행형동력분무기",G20*6000*0.15,IF(F20="보행SS기",G20*6000*0.15,IF(F20="승용SS기",G20*20000*0.15,IF(F20="전동무인방제기",G20*20000*0.15,IF(F20="소형트랙터",G20*20000*0.15,0)))))))</f>
        <v>0</v>
      </c>
      <c r="J20" s="42">
        <f>IF(F20="동력제초기",G20*9000*0.35,IF(F20="농용고소작업차",G20*9000*0.35,IF(F20="주행형동력분무기",G20*6000*0.35,IF(F20="보행SS기",G20*6000*0.35,IF(F20="승용SS기",G20*20000*0.35,IF(F20="전동무인방제기",G20*20000*0.35,IF(F20="소형트랙터",G20*20000*0.35)))))))</f>
        <v>0</v>
      </c>
      <c r="K20" s="42">
        <f>IF(F20="동력제초기",G20*9000*0.5,IF(F20="농용고소작업차",G20*9000*0.5,IF(F20="주행형동력분무기",G20*6000*0.5,IF(F20="보행SS기",G20*6000*0.5,IF(F20="승용SS기",G20*20000*0.5,IF(F20="전동무인방제기",G20*20000*0.5,IF(F20="소형트랙터",G20*20000*0.5)))))))</f>
        <v>0</v>
      </c>
      <c r="L20" s="37"/>
    </row>
    <row r="21" spans="1:12" ht="17.25" customHeight="1" x14ac:dyDescent="0.15">
      <c r="A21" s="235"/>
      <c r="B21" s="15" t="s">
        <v>85</v>
      </c>
      <c r="C21" s="36" t="s">
        <v>27</v>
      </c>
      <c r="D21" s="15" t="s">
        <v>78</v>
      </c>
      <c r="E21" s="30"/>
      <c r="F21" s="30" t="s">
        <v>113</v>
      </c>
      <c r="G21" s="29"/>
      <c r="H21" s="42">
        <f>SUM(I21:K21)</f>
        <v>0</v>
      </c>
      <c r="I21" s="42">
        <f>IF(F21="동력제초기",G21*9000*0.15,IF(F21="농용고소작업차",G21*9000*0.15,IF(F21="주행형동력분무기",G21*6000*0.15,IF(F21="보행SS기",G21*6000*0.15,IF(F21="승용SS기",G21*20000*0.15,IF(F21="전동무인방제기",G21*20000*0.15,IF(F21="소형트랙터",G21*20000*0.15,0)))))))</f>
        <v>0</v>
      </c>
      <c r="J21" s="42">
        <f>IF(F21="동력제초기",G21*9000*0.35,IF(F21="농용고소작업차",G21*9000*0.35,IF(F21="주행형동력분무기",G21*6000*0.35,IF(F21="보행SS기",G21*6000*0.35,IF(F21="승용SS기",G21*20000*0.35,IF(F21="전동무인방제기",G21*20000*0.35,IF(F21="소형트랙터",G21*20000*0.35)))))))</f>
        <v>0</v>
      </c>
      <c r="K21" s="42">
        <f>IF(F21="동력제초기",G21*9000*0.5,IF(F21="농용고소작업차",G21*9000*0.5,IF(F21="주행형동력분무기",G21*6000*0.5,IF(F21="보행SS기",G21*6000*0.5,IF(F21="승용SS기",G21*20000*0.5,IF(F21="전동무인방제기",G21*20000*0.5,IF(F21="소형트랙터",G21*20000*0.5)))))))</f>
        <v>0</v>
      </c>
      <c r="L21" s="37"/>
    </row>
    <row r="22" spans="1:12" ht="17.25" customHeight="1" x14ac:dyDescent="0.15">
      <c r="A22" s="235"/>
      <c r="B22" s="15" t="s">
        <v>76</v>
      </c>
      <c r="C22" s="36" t="s">
        <v>27</v>
      </c>
      <c r="D22" s="15" t="s">
        <v>84</v>
      </c>
      <c r="E22" s="30"/>
      <c r="F22" s="30" t="s">
        <v>113</v>
      </c>
      <c r="G22" s="29"/>
      <c r="H22" s="42">
        <f>SUM(I22:K22)</f>
        <v>0</v>
      </c>
      <c r="I22" s="42">
        <f>IF(F22="동력제초기",G22*9000*0.15,IF(F22="농용고소작업차",G22*9000*0.15,IF(F22="주행형동력분무기",G22*6000*0.15,IF(F22="보행SS기",G22*6000*0.15,IF(F22="승용SS기",G22*20000*0.15,IF(F22="전동무인방제기",G22*20000*0.15,IF(F22="소형트랙터",G22*20000*0.15,0)))))))</f>
        <v>0</v>
      </c>
      <c r="J22" s="42">
        <f>IF(F22="동력제초기",G22*9000*0.35,IF(F22="농용고소작업차",G22*9000*0.35,IF(F22="주행형동력분무기",G22*6000*0.35,IF(F22="보행SS기",G22*6000*0.35,IF(F22="승용SS기",G22*20000*0.35,IF(F22="전동무인방제기",G22*20000*0.35,IF(F22="소형트랙터",G22*20000*0.35)))))))</f>
        <v>0</v>
      </c>
      <c r="K22" s="42">
        <f>IF(F22="동력제초기",G22*9000*0.5,IF(F22="농용고소작업차",G22*9000*0.5,IF(F22="주행형동력분무기",G22*6000*0.5,IF(F22="보행SS기",G22*6000*0.5,IF(F22="승용SS기",G22*20000*0.5,IF(F22="전동무인방제기",G22*20000*0.5,IF(F22="소형트랙터",G22*20000*0.5)))))))</f>
        <v>0</v>
      </c>
      <c r="L22" s="37"/>
    </row>
    <row r="23" spans="1:12" ht="17.25" customHeight="1" x14ac:dyDescent="0.15">
      <c r="A23" s="235"/>
      <c r="B23" s="45" t="s">
        <v>75</v>
      </c>
      <c r="C23" s="45"/>
      <c r="D23" s="45"/>
      <c r="E23" s="50"/>
      <c r="F23" s="57" t="s">
        <v>115</v>
      </c>
      <c r="G23" s="46">
        <f>SUM(G24:G26)</f>
        <v>0</v>
      </c>
      <c r="H23" s="46">
        <f>SUM(H24:H26)</f>
        <v>0</v>
      </c>
      <c r="I23" s="46">
        <f>SUM(I24:I26)</f>
        <v>0</v>
      </c>
      <c r="J23" s="46">
        <f>SUM(J24:J26)</f>
        <v>0</v>
      </c>
      <c r="K23" s="46">
        <f>SUM(K24:K26)</f>
        <v>0</v>
      </c>
      <c r="L23" s="51"/>
    </row>
    <row r="24" spans="1:12" ht="17.25" customHeight="1" x14ac:dyDescent="0.15">
      <c r="A24" s="235"/>
      <c r="B24" s="15" t="s">
        <v>70</v>
      </c>
      <c r="C24" s="36" t="s">
        <v>27</v>
      </c>
      <c r="D24" s="15" t="s">
        <v>55</v>
      </c>
      <c r="E24" s="30"/>
      <c r="F24" s="30" t="s">
        <v>115</v>
      </c>
      <c r="G24" s="29"/>
      <c r="H24" s="42">
        <f>SUM(I24:K24)</f>
        <v>0</v>
      </c>
      <c r="I24" s="42">
        <f>IF(F24="동력제초기",G24*9000*0.15,IF(F24="농용고소작업차",G24*9000*0.15,IF(F24="주행형동력분무기",G24*6000*0.15,IF(F24="보행SS기",G24*6000*0.15,IF(F24="승용SS기",G24*20000*0.15,IF(F24="전동무인방제기",G24*20000*0.15,IF(F24="소형트랙터",G24*20000*0.15,0)))))))</f>
        <v>0</v>
      </c>
      <c r="J24" s="42">
        <f>IF(F24="동력제초기",G24*9000*0.35,IF(F24="농용고소작업차",G24*9000*0.35,IF(F24="주행형동력분무기",G24*6000*0.35,IF(F24="보행SS기",G24*6000*0.35,IF(F24="승용SS기",G24*20000*0.35,IF(F24="전동무인방제기",G24*20000*0.35,IF(F24="소형트랙터",G24*20000*0.35)))))))</f>
        <v>0</v>
      </c>
      <c r="K24" s="42">
        <f>IF(F24="동력제초기",G24*9000*0.5,IF(F24="농용고소작업차",G24*9000*0.5,IF(F24="주행형동력분무기",G24*6000*0.5,IF(F24="보행SS기",G24*6000*0.5,IF(F24="승용SS기",G24*20000*0.5,IF(F24="전동무인방제기",G24*20000*0.5,IF(F24="소형트랙터",G24*20000*0.5)))))))</f>
        <v>0</v>
      </c>
      <c r="L24" s="37"/>
    </row>
    <row r="25" spans="1:12" ht="17.25" customHeight="1" x14ac:dyDescent="0.15">
      <c r="A25" s="235"/>
      <c r="B25" s="15" t="s">
        <v>85</v>
      </c>
      <c r="C25" s="36" t="s">
        <v>27</v>
      </c>
      <c r="D25" s="15" t="s">
        <v>78</v>
      </c>
      <c r="E25" s="30"/>
      <c r="F25" s="30" t="s">
        <v>115</v>
      </c>
      <c r="G25" s="29"/>
      <c r="H25" s="42">
        <f>SUM(I25:K25)</f>
        <v>0</v>
      </c>
      <c r="I25" s="42">
        <f>IF(F25="동력제초기",G25*9000*0.15,IF(F25="농용고소작업차",G25*9000*0.15,IF(F25="주행형동력분무기",G25*6000*0.15,IF(F25="보행SS기",G25*6000*0.15,IF(F25="승용SS기",G25*20000*0.15,IF(F25="전동무인방제기",G25*20000*0.15,IF(F25="소형트랙터",G25*20000*0.15,0)))))))</f>
        <v>0</v>
      </c>
      <c r="J25" s="42">
        <f>IF(F25="동력제초기",G25*9000*0.35,IF(F25="농용고소작업차",G25*9000*0.35,IF(F25="주행형동력분무기",G25*6000*0.35,IF(F25="보행SS기",G25*6000*0.35,IF(F25="승용SS기",G25*20000*0.35,IF(F25="전동무인방제기",G25*20000*0.35,IF(F25="소형트랙터",G25*20000*0.35)))))))</f>
        <v>0</v>
      </c>
      <c r="K25" s="42">
        <f>IF(F25="동력제초기",G25*9000*0.5,IF(F25="농용고소작업차",G25*9000*0.5,IF(F25="주행형동력분무기",G25*6000*0.5,IF(F25="보행SS기",G25*6000*0.5,IF(F25="승용SS기",G25*20000*0.5,IF(F25="전동무인방제기",G25*20000*0.5,IF(F25="소형트랙터",G25*20000*0.5)))))))</f>
        <v>0</v>
      </c>
      <c r="L25" s="37"/>
    </row>
    <row r="26" spans="1:12" ht="17.25" customHeight="1" x14ac:dyDescent="0.15">
      <c r="A26" s="235"/>
      <c r="B26" s="135" t="s">
        <v>76</v>
      </c>
      <c r="C26" s="176" t="s">
        <v>27</v>
      </c>
      <c r="D26" s="135" t="s">
        <v>84</v>
      </c>
      <c r="E26" s="136"/>
      <c r="F26" s="136" t="s">
        <v>115</v>
      </c>
      <c r="G26" s="29"/>
      <c r="H26" s="42">
        <f>SUM(I26:K26)</f>
        <v>0</v>
      </c>
      <c r="I26" s="42">
        <f>IF(F26="동력제초기",G26*9000*0.15,IF(F26="농용고소작업차",G26*9000*0.15,IF(F26="주행형동력분무기",G26*6000*0.15,IF(F26="보행SS기",G26*6000*0.15,IF(F26="승용SS기",G26*20000*0.15,IF(F26="전동무인방제기",G26*20000*0.15,IF(F26="소형트랙터",G26*20000*0.15,0)))))))</f>
        <v>0</v>
      </c>
      <c r="J26" s="42">
        <f>IF(F26="동력제초기",G26*9000*0.35,IF(F26="농용고소작업차",G26*9000*0.35,IF(F26="주행형동력분무기",G26*6000*0.35,IF(F26="보행SS기",G26*6000*0.35,IF(F26="승용SS기",G26*20000*0.35,IF(F26="전동무인방제기",G26*20000*0.35,IF(F26="소형트랙터",G26*20000*0.35)))))))</f>
        <v>0</v>
      </c>
      <c r="K26" s="42">
        <f>IF(F26="동력제초기",G26*9000*0.5,IF(F26="농용고소작업차",G26*9000*0.5,IF(F26="주행형동력분무기",G26*6000*0.5,IF(F26="보행SS기",G26*6000*0.5,IF(F26="승용SS기",G26*20000*0.5,IF(F26="전동무인방제기",G26*20000*0.5,IF(F26="소형트랙터",G26*20000*0.5)))))))</f>
        <v>0</v>
      </c>
      <c r="L26" s="37"/>
    </row>
    <row r="27" spans="1:12" ht="17.25" customHeight="1" x14ac:dyDescent="0.15">
      <c r="A27" s="235"/>
      <c r="B27" s="45" t="s">
        <v>75</v>
      </c>
      <c r="C27" s="45"/>
      <c r="D27" s="45"/>
      <c r="E27" s="50"/>
      <c r="F27" s="57" t="s">
        <v>125</v>
      </c>
      <c r="G27" s="46">
        <f>SUM(G28:G30)</f>
        <v>0</v>
      </c>
      <c r="H27" s="46">
        <f>SUM(H28:H30)</f>
        <v>0</v>
      </c>
      <c r="I27" s="46">
        <f>SUM(I28:I30)</f>
        <v>0</v>
      </c>
      <c r="J27" s="46">
        <f>SUM(J28:J30)</f>
        <v>0</v>
      </c>
      <c r="K27" s="46">
        <f>SUM(K28:K30)</f>
        <v>0</v>
      </c>
      <c r="L27" s="51"/>
    </row>
    <row r="28" spans="1:12" ht="17.25" customHeight="1" x14ac:dyDescent="0.15">
      <c r="A28" s="235"/>
      <c r="B28" s="15" t="s">
        <v>70</v>
      </c>
      <c r="C28" s="36" t="s">
        <v>27</v>
      </c>
      <c r="D28" s="15" t="s">
        <v>55</v>
      </c>
      <c r="E28" s="30"/>
      <c r="F28" s="30" t="s">
        <v>125</v>
      </c>
      <c r="G28" s="29"/>
      <c r="H28" s="42">
        <f>SUM(I28:K28)</f>
        <v>0</v>
      </c>
      <c r="I28" s="42">
        <f>IF(F28="동력제초기",G28*9000*0.15,IF(F28="농용고소작업차",G28*9000*0.15,IF(F28="주행형동력분무기",G28*6000*0.15,IF(F28="보행SS기",G28*6000*0.15,IF(F28="승용SS기",G28*20000*0.15,IF(F28="전동무인방제기",G28*20000*0.15,IF(F28="소형트랙터",G28*20000*0.15,0)))))))</f>
        <v>0</v>
      </c>
      <c r="J28" s="42">
        <f>IF(F28="동력제초기",G28*9000*0.35,IF(F28="농용고소작업차",G28*9000*0.35,IF(F28="주행형동력분무기",G28*6000*0.35,IF(F28="보행SS기",G28*6000*0.35,IF(F28="승용SS기",G28*20000*0.35,IF(F28="전동무인방제기",G28*20000*0.35,IF(F28="소형트랙터",G28*20000*0.35)))))))</f>
        <v>0</v>
      </c>
      <c r="K28" s="42">
        <f>IF(F28="동력제초기",G28*9000*0.5,IF(F28="농용고소작업차",G28*9000*0.5,IF(F28="주행형동력분무기",G28*6000*0.5,IF(F28="보행SS기",G28*6000*0.5,IF(F28="승용SS기",G28*20000*0.5,IF(F28="전동무인방제기",G28*20000*0.5,IF(F28="소형트랙터",G28*20000*0.5)))))))</f>
        <v>0</v>
      </c>
      <c r="L28" s="37"/>
    </row>
    <row r="29" spans="1:12" ht="17.25" customHeight="1" x14ac:dyDescent="0.15">
      <c r="A29" s="235"/>
      <c r="B29" s="15" t="s">
        <v>85</v>
      </c>
      <c r="C29" s="36" t="s">
        <v>27</v>
      </c>
      <c r="D29" s="15" t="s">
        <v>78</v>
      </c>
      <c r="E29" s="30"/>
      <c r="F29" s="30" t="s">
        <v>125</v>
      </c>
      <c r="G29" s="29"/>
      <c r="H29" s="42">
        <f>SUM(I29:K29)</f>
        <v>0</v>
      </c>
      <c r="I29" s="42">
        <f>IF(F29="동력제초기",G29*9000*0.15,IF(F29="농용고소작업차",G29*9000*0.15,IF(F29="주행형동력분무기",G29*6000*0.15,IF(F29="보행SS기",G29*6000*0.15,IF(F29="승용SS기",G29*20000*0.15,IF(F29="전동무인방제기",G29*20000*0.15,IF(F29="소형트랙터",G29*20000*0.15,0)))))))</f>
        <v>0</v>
      </c>
      <c r="J29" s="42">
        <f>IF(F29="동력제초기",G29*9000*0.35,IF(F29="농용고소작업차",G29*9000*0.35,IF(F29="주행형동력분무기",G29*6000*0.35,IF(F29="보행SS기",G29*6000*0.35,IF(F29="승용SS기",G29*20000*0.35,IF(F29="전동무인방제기",G29*20000*0.35,IF(F29="소형트랙터",G29*20000*0.35)))))))</f>
        <v>0</v>
      </c>
      <c r="K29" s="42">
        <f>IF(F29="동력제초기",G29*9000*0.5,IF(F29="농용고소작업차",G29*9000*0.5,IF(F29="주행형동력분무기",G29*6000*0.5,IF(F29="보행SS기",G29*6000*0.5,IF(F29="승용SS기",G29*20000*0.5,IF(F29="전동무인방제기",G29*20000*0.5,IF(F29="소형트랙터",G29*20000*0.5)))))))</f>
        <v>0</v>
      </c>
      <c r="L29" s="37"/>
    </row>
    <row r="30" spans="1:12" ht="17.25" customHeight="1" x14ac:dyDescent="0.15">
      <c r="A30" s="235"/>
      <c r="B30" s="135" t="s">
        <v>76</v>
      </c>
      <c r="C30" s="176" t="s">
        <v>27</v>
      </c>
      <c r="D30" s="135" t="s">
        <v>84</v>
      </c>
      <c r="E30" s="136"/>
      <c r="F30" s="136" t="s">
        <v>125</v>
      </c>
      <c r="G30" s="29"/>
      <c r="H30" s="42">
        <f>SUM(I30:K30)</f>
        <v>0</v>
      </c>
      <c r="I30" s="42">
        <f>IF(F30="동력제초기",G30*9000*0.15,IF(F30="농용고소작업차",G30*9000*0.15,IF(F30="주행형동력분무기",G30*6000*0.15,IF(F30="보행SS기",G30*6000*0.15,IF(F30="승용SS기",G30*20000*0.15,IF(F30="전동무인방제기",G30*20000*0.15,IF(F30="소형트랙터",G30*20000*0.15,0)))))))</f>
        <v>0</v>
      </c>
      <c r="J30" s="42">
        <f>IF(F30="동력제초기",G30*9000*0.35,IF(F30="농용고소작업차",G30*9000*0.35,IF(F30="주행형동력분무기",G30*6000*0.35,IF(F30="보행SS기",G30*6000*0.35,IF(F30="승용SS기",G30*20000*0.35,IF(F30="전동무인방제기",G30*20000*0.35,IF(F30="소형트랙터",G30*20000*0.35)))))))</f>
        <v>0</v>
      </c>
      <c r="K30" s="42">
        <f>IF(F30="동력제초기",G30*9000*0.5,IF(F30="농용고소작업차",G30*9000*0.5,IF(F30="주행형동력분무기",G30*6000*0.5,IF(F30="보행SS기",G30*6000*0.5,IF(F30="승용SS기",G30*20000*0.5,IF(F30="전동무인방제기",G30*20000*0.5,IF(F30="소형트랙터",G30*20000*0.5)))))))</f>
        <v>0</v>
      </c>
      <c r="L30" s="37"/>
    </row>
    <row r="31" spans="1:12" ht="17.25" customHeight="1" x14ac:dyDescent="0.15">
      <c r="A31" s="235"/>
      <c r="B31" s="45" t="s">
        <v>75</v>
      </c>
      <c r="C31" s="45"/>
      <c r="D31" s="45"/>
      <c r="E31" s="50"/>
      <c r="F31" s="57" t="s">
        <v>120</v>
      </c>
      <c r="G31" s="46">
        <f>SUM(G32:G34)</f>
        <v>0</v>
      </c>
      <c r="H31" s="46">
        <f>SUM(H32:H34)</f>
        <v>0</v>
      </c>
      <c r="I31" s="46">
        <f>SUM(I32:I34)</f>
        <v>0</v>
      </c>
      <c r="J31" s="46">
        <f>SUM(J32:J34)</f>
        <v>0</v>
      </c>
      <c r="K31" s="46">
        <f>SUM(K32:K34)</f>
        <v>0</v>
      </c>
      <c r="L31" s="51"/>
    </row>
    <row r="32" spans="1:12" ht="17.25" customHeight="1" x14ac:dyDescent="0.15">
      <c r="A32" s="235"/>
      <c r="B32" s="15" t="s">
        <v>70</v>
      </c>
      <c r="C32" s="36" t="s">
        <v>27</v>
      </c>
      <c r="D32" s="15" t="s">
        <v>55</v>
      </c>
      <c r="E32" s="30"/>
      <c r="F32" s="30" t="s">
        <v>120</v>
      </c>
      <c r="G32" s="29"/>
      <c r="H32" s="42">
        <f>SUM(I32:K32)</f>
        <v>0</v>
      </c>
      <c r="I32" s="42">
        <f>IF(F32="동력제초기",G32*9000*0.15,IF(F32="농용고소작업차",G32*9000*0.15,IF(F32="주행형동력분무기",G32*6000*0.15,IF(F32="보행SS기",G32*6000*0.15,IF(F32="승용SS기",G32*20000*0.15,IF(F32="전동무인방제기",G32*20000*0.15,IF(F32="소형트랙터",G32*20000*0.15,0)))))))</f>
        <v>0</v>
      </c>
      <c r="J32" s="42">
        <f>IF(F32="동력제초기",G32*9000*0.35,IF(F32="농용고소작업차",G32*9000*0.35,IF(F32="주행형동력분무기",G32*6000*0.35,IF(F32="보행SS기",G32*6000*0.35,IF(F32="승용SS기",G32*20000*0.35,IF(F32="전동무인방제기",G32*20000*0.35,IF(F32="소형트랙터",G32*20000*0.35)))))))</f>
        <v>0</v>
      </c>
      <c r="K32" s="42">
        <f>IF(F32="동력제초기",G32*9000*0.5,IF(F32="농용고소작업차",G32*9000*0.5,IF(F32="주행형동력분무기",G32*6000*0.5,IF(F32="보행SS기",G32*6000*0.5,IF(F32="승용SS기",G32*20000*0.5,IF(F32="전동무인방제기",G32*20000*0.5,IF(F32="소형트랙터",G32*20000*0.5)))))))</f>
        <v>0</v>
      </c>
      <c r="L32" s="37"/>
    </row>
    <row r="33" spans="1:12" ht="17.25" customHeight="1" x14ac:dyDescent="0.15">
      <c r="A33" s="235"/>
      <c r="B33" s="15" t="s">
        <v>85</v>
      </c>
      <c r="C33" s="36" t="s">
        <v>27</v>
      </c>
      <c r="D33" s="15" t="s">
        <v>78</v>
      </c>
      <c r="E33" s="30"/>
      <c r="F33" s="30" t="s">
        <v>120</v>
      </c>
      <c r="G33" s="29"/>
      <c r="H33" s="42">
        <f>SUM(I33:K33)</f>
        <v>0</v>
      </c>
      <c r="I33" s="42">
        <f>IF(F33="동력제초기",G33*9000*0.15,IF(F33="농용고소작업차",G33*9000*0.15,IF(F33="주행형동력분무기",G33*6000*0.15,IF(F33="보행SS기",G33*6000*0.15,IF(F33="승용SS기",G33*20000*0.15,IF(F33="전동무인방제기",G33*20000*0.15,IF(F33="소형트랙터",G33*20000*0.15,0)))))))</f>
        <v>0</v>
      </c>
      <c r="J33" s="42">
        <f>IF(F33="동력제초기",G33*9000*0.35,IF(F33="농용고소작업차",G33*9000*0.35,IF(F33="주행형동력분무기",G33*6000*0.35,IF(F33="보행SS기",G33*6000*0.35,IF(F33="승용SS기",G33*20000*0.35,IF(F33="전동무인방제기",G33*20000*0.35,IF(F33="소형트랙터",G33*20000*0.35)))))))</f>
        <v>0</v>
      </c>
      <c r="K33" s="42">
        <f>IF(F33="동력제초기",G33*9000*0.5,IF(F33="농용고소작업차",G33*9000*0.5,IF(F33="주행형동력분무기",G33*6000*0.5,IF(F33="보행SS기",G33*6000*0.5,IF(F33="승용SS기",G33*20000*0.5,IF(F33="전동무인방제기",G33*20000*0.5,IF(F33="소형트랙터",G33*20000*0.5)))))))</f>
        <v>0</v>
      </c>
      <c r="L33" s="37"/>
    </row>
    <row r="34" spans="1:12" ht="17.25" customHeight="1" x14ac:dyDescent="0.15">
      <c r="A34" s="236"/>
      <c r="B34" s="33" t="s">
        <v>76</v>
      </c>
      <c r="C34" s="66" t="s">
        <v>27</v>
      </c>
      <c r="D34" s="33" t="s">
        <v>84</v>
      </c>
      <c r="E34" s="35"/>
      <c r="F34" s="35" t="s">
        <v>120</v>
      </c>
      <c r="G34" s="34"/>
      <c r="H34" s="43">
        <f>SUM(I34:K34)</f>
        <v>0</v>
      </c>
      <c r="I34" s="43">
        <f>IF(F34="동력제초기",G34*9000*0.15,IF(F34="농용고소작업차",G34*9000*0.15,IF(F34="주행형동력분무기",G34*6000*0.15,IF(F34="보행SS기",G34*6000*0.15,IF(F34="승용SS기",G34*20000*0.15,IF(F34="전동무인방제기",G34*20000*0.15,IF(F34="소형트랙터",G34*20000*0.15,0)))))))</f>
        <v>0</v>
      </c>
      <c r="J34" s="43">
        <f>IF(F34="동력제초기",G34*9000*0.35,IF(F34="농용고소작업차",G34*9000*0.35,IF(F34="주행형동력분무기",G34*6000*0.35,IF(F34="보행SS기",G34*6000*0.35,IF(F34="승용SS기",G34*20000*0.35,IF(F34="전동무인방제기",G34*20000*0.35,IF(F34="소형트랙터",G34*20000*0.35)))))))</f>
        <v>0</v>
      </c>
      <c r="K34" s="43">
        <f>IF(F34="동력제초기",G34*9000*0.5,IF(F34="농용고소작업차",G34*9000*0.5,IF(F34="주행형동력분무기",G34*6000*0.5,IF(F34="보행SS기",G34*6000*0.5,IF(F34="승용SS기",G34*20000*0.5,IF(F34="전동무인방제기",G34*20000*0.5,IF(F34="소형트랙터",G34*20000*0.5)))))))</f>
        <v>0</v>
      </c>
      <c r="L34" s="8"/>
    </row>
    <row r="36" spans="1:12" ht="45" customHeight="1" x14ac:dyDescent="0.15">
      <c r="A36" s="220" t="s">
        <v>136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2"/>
    </row>
    <row r="37" spans="1:12" ht="21.75" customHeight="1" x14ac:dyDescent="0.15">
      <c r="A37" s="40"/>
    </row>
  </sheetData>
  <mergeCells count="11">
    <mergeCell ref="A7:A34"/>
    <mergeCell ref="P7:P13"/>
    <mergeCell ref="A36:L36"/>
    <mergeCell ref="A1:L1"/>
    <mergeCell ref="A4:A5"/>
    <mergeCell ref="B4:C4"/>
    <mergeCell ref="D4:D5"/>
    <mergeCell ref="E4:E5"/>
    <mergeCell ref="F4:G4"/>
    <mergeCell ref="H4:K4"/>
    <mergeCell ref="L4:L5"/>
  </mergeCells>
  <phoneticPr fontId="23" type="noConversion"/>
  <pageMargins left="0.69999998807907104" right="0.69999998807907104" top="0.75" bottom="0.75" header="0.30000001192092896" footer="0.30000001192092896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29"/>
  <sheetViews>
    <sheetView zoomScaleNormal="75" zoomScaleSheetLayoutView="100" workbookViewId="0">
      <selection activeCell="J14" sqref="J14"/>
    </sheetView>
  </sheetViews>
  <sheetFormatPr defaultColWidth="8.88671875" defaultRowHeight="13.5" x14ac:dyDescent="0.15"/>
  <cols>
    <col min="1" max="2" width="6.77734375" customWidth="1"/>
    <col min="3" max="3" width="15.44140625" customWidth="1"/>
    <col min="4" max="5" width="7.88671875" customWidth="1"/>
    <col min="6" max="6" width="14.6640625" bestFit="1" customWidth="1"/>
    <col min="7" max="8" width="6.6640625" customWidth="1"/>
    <col min="9" max="12" width="9.6640625" customWidth="1"/>
    <col min="13" max="13" width="9.21875" customWidth="1"/>
    <col min="15" max="17" width="14.44140625" customWidth="1"/>
  </cols>
  <sheetData>
    <row r="1" spans="1:17" ht="40.5" customHeight="1" x14ac:dyDescent="0.15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7" ht="39" customHeight="1" x14ac:dyDescent="0.15">
      <c r="A2" s="119" t="s">
        <v>11</v>
      </c>
      <c r="B2" s="1"/>
      <c r="C2" s="1"/>
      <c r="D2" s="1"/>
      <c r="E2" s="1"/>
    </row>
    <row r="3" spans="1:17" ht="18.75" x14ac:dyDescent="0.15">
      <c r="A3" s="1"/>
      <c r="B3" s="1"/>
      <c r="C3" s="1"/>
      <c r="D3" s="1"/>
      <c r="E3" s="1"/>
      <c r="M3" t="s">
        <v>100</v>
      </c>
    </row>
    <row r="4" spans="1:17" ht="18.75" customHeight="1" x14ac:dyDescent="0.15">
      <c r="A4" s="227" t="s">
        <v>134</v>
      </c>
      <c r="B4" s="229" t="s">
        <v>58</v>
      </c>
      <c r="C4" s="229"/>
      <c r="D4" s="229" t="s">
        <v>103</v>
      </c>
      <c r="E4" s="231" t="s">
        <v>32</v>
      </c>
      <c r="F4" s="239" t="s">
        <v>97</v>
      </c>
      <c r="G4" s="240"/>
      <c r="H4" s="241"/>
      <c r="I4" s="229" t="s">
        <v>108</v>
      </c>
      <c r="J4" s="229"/>
      <c r="K4" s="229"/>
      <c r="L4" s="229"/>
      <c r="M4" s="232" t="s">
        <v>73</v>
      </c>
    </row>
    <row r="5" spans="1:17" ht="33.75" customHeight="1" x14ac:dyDescent="0.15">
      <c r="A5" s="228"/>
      <c r="B5" s="150" t="s">
        <v>80</v>
      </c>
      <c r="C5" s="150" t="s">
        <v>59</v>
      </c>
      <c r="D5" s="230"/>
      <c r="E5" s="230"/>
      <c r="F5" s="150" t="s">
        <v>89</v>
      </c>
      <c r="G5" s="151" t="s">
        <v>64</v>
      </c>
      <c r="H5" s="151" t="s">
        <v>57</v>
      </c>
      <c r="I5" s="151" t="s">
        <v>20</v>
      </c>
      <c r="J5" s="151" t="s">
        <v>25</v>
      </c>
      <c r="K5" s="151" t="s">
        <v>23</v>
      </c>
      <c r="L5" s="151" t="s">
        <v>24</v>
      </c>
      <c r="M5" s="242"/>
    </row>
    <row r="6" spans="1:17" ht="17.25" customHeight="1" x14ac:dyDescent="0.15">
      <c r="A6" s="149" t="s">
        <v>71</v>
      </c>
      <c r="B6" s="150"/>
      <c r="C6" s="150"/>
      <c r="D6" s="150"/>
      <c r="E6" s="152"/>
      <c r="F6" s="153"/>
      <c r="G6" s="154"/>
      <c r="H6" s="153"/>
      <c r="I6" s="155">
        <f>SUM(I7,I11,I15,I19,I23)</f>
        <v>0</v>
      </c>
      <c r="J6" s="155">
        <f>SUM(J7,J11,J15,J19,J23)</f>
        <v>0</v>
      </c>
      <c r="K6" s="155">
        <f>SUM(K7,K11,K15,K19,K23)</f>
        <v>0</v>
      </c>
      <c r="L6" s="155">
        <f>SUM(L7,L11,L15,L19,L23)</f>
        <v>0</v>
      </c>
      <c r="M6" s="156"/>
      <c r="O6" s="58" t="s">
        <v>89</v>
      </c>
      <c r="P6" s="58" t="s">
        <v>31</v>
      </c>
      <c r="Q6" s="58" t="s">
        <v>57</v>
      </c>
    </row>
    <row r="7" spans="1:17" ht="17.25" customHeight="1" x14ac:dyDescent="0.15">
      <c r="A7" s="234"/>
      <c r="B7" s="52" t="s">
        <v>75</v>
      </c>
      <c r="C7" s="52"/>
      <c r="D7" s="52"/>
      <c r="E7" s="53"/>
      <c r="F7" s="61" t="s">
        <v>33</v>
      </c>
      <c r="G7" s="55">
        <f>SUM(G8:G10)</f>
        <v>0</v>
      </c>
      <c r="H7" s="54"/>
      <c r="I7" s="55">
        <f>SUM(I8:I10)</f>
        <v>0</v>
      </c>
      <c r="J7" s="55">
        <f>SUM(J8:J10)</f>
        <v>0</v>
      </c>
      <c r="K7" s="55">
        <f>SUM(K8:K10)</f>
        <v>0</v>
      </c>
      <c r="L7" s="55">
        <f>SUM(L8:L10)</f>
        <v>0</v>
      </c>
      <c r="M7" s="56"/>
      <c r="O7" s="31" t="s">
        <v>33</v>
      </c>
      <c r="P7" s="49">
        <v>280</v>
      </c>
      <c r="Q7" s="48" t="s">
        <v>66</v>
      </c>
    </row>
    <row r="8" spans="1:17" ht="17.25" customHeight="1" x14ac:dyDescent="0.15">
      <c r="A8" s="235"/>
      <c r="B8" s="15" t="s">
        <v>70</v>
      </c>
      <c r="C8" s="36" t="s">
        <v>27</v>
      </c>
      <c r="D8" s="15" t="s">
        <v>55</v>
      </c>
      <c r="E8" s="30"/>
      <c r="F8" s="30" t="s">
        <v>33</v>
      </c>
      <c r="G8" s="29"/>
      <c r="H8" s="30" t="s">
        <v>66</v>
      </c>
      <c r="I8" s="42">
        <f>SUM(J8:L8)</f>
        <v>0</v>
      </c>
      <c r="J8" s="42">
        <f>IF(F8="친환경사과적화제",G8*280*0.15,IF(F8="과실장기저장제",G8*33*0.15,IF(F8="비파괴당도측정기",G8*3000*0.15,IF(F8="농업용수처리기",G8*7000*0.15,IF(F8="신선도유지기",G8*2500*0.15,0)))))</f>
        <v>0</v>
      </c>
      <c r="K8" s="42">
        <f>IF(F8="친환경사과적화제",G8*280*0.35,IF(F8="과실장기저장제",G8*33*0.35,IF(F8="비파괴당도측정기",G8*3000*0.35,IF(F8="농업용수처리기",G8*7000*0.35,IF(F8="신선도유지기",G8*2500*0.35,0)))))</f>
        <v>0</v>
      </c>
      <c r="L8" s="42">
        <f>IF(F8="친환경사과적화제",G8*280*0.5,IF(F8="과실장기저장제",G8*33*0.5,IF(F8="비파괴당도측정기",G8*3000*0.5,IF(F8="농업용수처리기",G8*7000*0.5,IF(F8="신선도유지기",G8*2500*0.5,0)))))</f>
        <v>0</v>
      </c>
      <c r="M8" s="37"/>
      <c r="O8" s="48" t="s">
        <v>116</v>
      </c>
      <c r="P8" s="49">
        <v>33</v>
      </c>
      <c r="Q8" s="48" t="s">
        <v>74</v>
      </c>
    </row>
    <row r="9" spans="1:17" ht="17.25" customHeight="1" x14ac:dyDescent="0.15">
      <c r="A9" s="235"/>
      <c r="B9" s="15" t="s">
        <v>85</v>
      </c>
      <c r="C9" s="36" t="s">
        <v>27</v>
      </c>
      <c r="D9" s="15" t="s">
        <v>55</v>
      </c>
      <c r="E9" s="30"/>
      <c r="F9" s="30" t="s">
        <v>33</v>
      </c>
      <c r="G9" s="29"/>
      <c r="H9" s="30" t="s">
        <v>66</v>
      </c>
      <c r="I9" s="42">
        <f>SUM(J9:L9)</f>
        <v>0</v>
      </c>
      <c r="J9" s="42">
        <f>IF(F9="친환경사과적화제",G9*280*0.15,IF(F9="과실장기저장제",G9*33*0.15,IF(F9="비파괴당도측정기",G9*3000*0.15,IF(F9="농업용수처리기",G9*7000*0.15,IF(F9="신선도유지기",G9*2500*0.15,0)))))</f>
        <v>0</v>
      </c>
      <c r="K9" s="42">
        <f>IF(F9="친환경사과적화제",G9*280*0.35,IF(F9="과실장기저장제",G9*33*0.35,IF(F9="비파괴당도측정기",G9*3000*0.35,IF(F9="농업용수처리기",G9*7000*0.35,IF(F9="신선도유지기",G9*2500*0.35,0)))))</f>
        <v>0</v>
      </c>
      <c r="L9" s="42">
        <f>IF(F9="친환경사과적화제",G9*280*0.5,IF(F9="과실장기저장제",G9*33*0.5,IF(F9="비파괴당도측정기",G9*3000*0.5,IF(F9="농업용수처리기",G9*7000*0.5,IF(F9="신선도유지기",G9*2500*0.5,0)))))</f>
        <v>0</v>
      </c>
      <c r="M9" s="37"/>
      <c r="O9" s="48" t="s">
        <v>35</v>
      </c>
      <c r="P9" s="49">
        <v>3000</v>
      </c>
      <c r="Q9" s="48" t="s">
        <v>63</v>
      </c>
    </row>
    <row r="10" spans="1:17" ht="17.25" customHeight="1" x14ac:dyDescent="0.15">
      <c r="A10" s="235"/>
      <c r="B10" s="15" t="s">
        <v>76</v>
      </c>
      <c r="C10" s="36" t="s">
        <v>27</v>
      </c>
      <c r="D10" s="15" t="s">
        <v>55</v>
      </c>
      <c r="E10" s="30"/>
      <c r="F10" s="30" t="s">
        <v>33</v>
      </c>
      <c r="G10" s="29"/>
      <c r="H10" s="30" t="s">
        <v>66</v>
      </c>
      <c r="I10" s="42">
        <f>SUM(J10:L10)</f>
        <v>0</v>
      </c>
      <c r="J10" s="42">
        <f>IF(F10="친환경사과적화제",G10*280*0.15,IF(F10="과실장기저장제",G10*33*0.15,IF(F10="비파괴당도측정기",G10*3000*0.15,IF(F10="농업용수처리기",G10*7000*0.15,IF(F10="신선도유지기",G10*2500*0.15,0)))))</f>
        <v>0</v>
      </c>
      <c r="K10" s="42">
        <f>IF(F10="친환경사과적화제",G10*280*0.35,IF(F10="과실장기저장제",G10*33*0.35,IF(F10="비파괴당도측정기",G10*3000*0.35,IF(F10="농업용수처리기",G10*7000*0.35,IF(F10="신선도유지기",G10*2500*0.35,0)))))</f>
        <v>0</v>
      </c>
      <c r="L10" s="42">
        <f>IF(F10="친환경사과적화제",G10*280*0.5,IF(F10="과실장기저장제",G10*33*0.5,IF(F10="비파괴당도측정기",G10*3000*0.5,IF(F10="농업용수처리기",G10*7000*0.5,IF(F10="신선도유지기",G10*2500*0.5,0)))))</f>
        <v>0</v>
      </c>
      <c r="M10" s="37"/>
      <c r="O10" s="48" t="s">
        <v>107</v>
      </c>
      <c r="P10" s="49">
        <v>7000</v>
      </c>
      <c r="Q10" s="48" t="s">
        <v>63</v>
      </c>
    </row>
    <row r="11" spans="1:17" ht="17.25" customHeight="1" x14ac:dyDescent="0.15">
      <c r="A11" s="235"/>
      <c r="B11" s="52" t="s">
        <v>75</v>
      </c>
      <c r="C11" s="52"/>
      <c r="D11" s="52"/>
      <c r="E11" s="53"/>
      <c r="F11" s="61" t="s">
        <v>116</v>
      </c>
      <c r="G11" s="55">
        <f>SUM(G12:G14)</f>
        <v>0</v>
      </c>
      <c r="H11" s="54"/>
      <c r="I11" s="55">
        <f>SUM(I12:I14)</f>
        <v>0</v>
      </c>
      <c r="J11" s="55">
        <f>SUM(J12:J14)</f>
        <v>0</v>
      </c>
      <c r="K11" s="55">
        <f>SUM(K12:K14)</f>
        <v>0</v>
      </c>
      <c r="L11" s="55">
        <f>SUM(L12:L14)</f>
        <v>0</v>
      </c>
      <c r="M11" s="56"/>
      <c r="O11" s="48" t="s">
        <v>109</v>
      </c>
      <c r="P11" s="49">
        <v>2500</v>
      </c>
      <c r="Q11" s="48" t="s">
        <v>63</v>
      </c>
    </row>
    <row r="12" spans="1:17" ht="17.25" customHeight="1" x14ac:dyDescent="0.15">
      <c r="A12" s="235"/>
      <c r="B12" s="15" t="s">
        <v>70</v>
      </c>
      <c r="C12" s="36" t="s">
        <v>27</v>
      </c>
      <c r="D12" s="15" t="s">
        <v>55</v>
      </c>
      <c r="E12" s="30"/>
      <c r="F12" s="30" t="s">
        <v>116</v>
      </c>
      <c r="G12" s="29"/>
      <c r="H12" s="30" t="s">
        <v>74</v>
      </c>
      <c r="I12" s="42">
        <f>SUM(J12:L12)</f>
        <v>0</v>
      </c>
      <c r="J12" s="42">
        <f>IF(F12="친환경사과적화제",G12*280*0.15,IF(F12="과실장기저장제",G12*33*0.15,IF(F12="비파괴당도측정기",G12*3000*0.15,IF(F12="농업용수처리기",G12*7000*0.15,IF(F12="신선도유지기",G12*2500*0.15,0)))))</f>
        <v>0</v>
      </c>
      <c r="K12" s="42">
        <f>IF(F12="친환경사과적화제",G12*280*0.35,IF(F12="과실장기저장제",G12*33*0.35,IF(F12="비파괴당도측정기",G12*3000*0.35,IF(F12="농업용수처리기",G12*7000*0.35,IF(F12="신선도유지기",G12*2500*0.35,0)))))</f>
        <v>0</v>
      </c>
      <c r="L12" s="42">
        <f>IF(F12="친환경사과적화제",G12*280*0.5,IF(F12="과실장기저장제",G12*33*0.5,IF(F12="비파괴당도측정기",G12*3000*0.5,IF(F12="농업용수처리기",G12*7000*0.5,IF(F12="신선도유지기",G12*2500*0.5,0)))))</f>
        <v>0</v>
      </c>
      <c r="M12" s="37"/>
    </row>
    <row r="13" spans="1:17" ht="17.25" customHeight="1" x14ac:dyDescent="0.15">
      <c r="A13" s="235"/>
      <c r="B13" s="15" t="s">
        <v>85</v>
      </c>
      <c r="C13" s="36" t="s">
        <v>27</v>
      </c>
      <c r="D13" s="15" t="s">
        <v>87</v>
      </c>
      <c r="E13" s="30"/>
      <c r="F13" s="30" t="s">
        <v>116</v>
      </c>
      <c r="G13" s="29"/>
      <c r="H13" s="30" t="s">
        <v>74</v>
      </c>
      <c r="I13" s="42">
        <f>SUM(J13:L13)</f>
        <v>0</v>
      </c>
      <c r="J13" s="42">
        <f>IF(F13="친환경사과적화제",G13*280*0.15,IF(F13="과실장기저장제",G13*33*0.15,IF(F13="비파괴당도측정기",G13*3000*0.15,IF(F13="농업용수처리기",G13*7000*0.15,IF(F13="신선도유지기",G13*2500*0.15,0)))))</f>
        <v>0</v>
      </c>
      <c r="K13" s="42">
        <f>IF(F13="친환경사과적화제",G13*280*0.35,IF(F13="과실장기저장제",G13*33*0.35,IF(F13="비파괴당도측정기",G13*3000*0.35,IF(F13="농업용수처리기",G13*7000*0.35,IF(F13="신선도유지기",G13*2500*0.35,0)))))</f>
        <v>0</v>
      </c>
      <c r="L13" s="42">
        <f>IF(F13="친환경사과적화제",G13*280*0.5,IF(F13="과실장기저장제",G13*33*0.5,IF(F13="비파괴당도측정기",G13*3000*0.5,IF(F13="농업용수처리기",G13*7000*0.5,IF(F13="신선도유지기",G13*2500*0.5,0)))))</f>
        <v>0</v>
      </c>
      <c r="M13" s="37"/>
    </row>
    <row r="14" spans="1:17" ht="17.25" customHeight="1" x14ac:dyDescent="0.15">
      <c r="A14" s="235"/>
      <c r="B14" s="15" t="s">
        <v>76</v>
      </c>
      <c r="C14" s="36" t="s">
        <v>27</v>
      </c>
      <c r="D14" s="15" t="s">
        <v>55</v>
      </c>
      <c r="E14" s="30"/>
      <c r="F14" s="30" t="s">
        <v>116</v>
      </c>
      <c r="G14" s="29"/>
      <c r="H14" s="30" t="s">
        <v>74</v>
      </c>
      <c r="I14" s="42">
        <f>SUM(J14:L14)</f>
        <v>0</v>
      </c>
      <c r="J14" s="42">
        <f>IF(F14="친환경사과적화제",G14*280*0.15,IF(F14="과실장기저장제",G14*33*0.15,IF(F14="비파괴당도측정기",G14*3000*0.15,IF(F14="농업용수처리기",G14*7000*0.15,IF(F14="신선도유지기",G14*2500*0.15,0)))))</f>
        <v>0</v>
      </c>
      <c r="K14" s="42">
        <f>IF(F14="친환경사과적화제",G14*280*0.35,IF(F14="과실장기저장제",G14*33*0.35,IF(F14="비파괴당도측정기",G14*3000*0.35,IF(F14="농업용수처리기",G14*7000*0.35,IF(F14="신선도유지기",G14*2500*0.35,0)))))</f>
        <v>0</v>
      </c>
      <c r="L14" s="42">
        <f>IF(F14="친환경사과적화제",G14*280*0.5,IF(F14="과실장기저장제",G14*33*0.5,IF(F14="비파괴당도측정기",G14*3000*0.5,IF(F14="농업용수처리기",G14*7000*0.5,IF(F14="신선도유지기",G14*2500*0.5,0)))))</f>
        <v>0</v>
      </c>
      <c r="M14" s="37"/>
    </row>
    <row r="15" spans="1:17" ht="17.25" customHeight="1" x14ac:dyDescent="0.15">
      <c r="A15" s="235"/>
      <c r="B15" s="52" t="s">
        <v>75</v>
      </c>
      <c r="C15" s="52"/>
      <c r="D15" s="52"/>
      <c r="E15" s="53"/>
      <c r="F15" s="61" t="s">
        <v>35</v>
      </c>
      <c r="G15" s="55">
        <f>SUM(G16:G18)</f>
        <v>0</v>
      </c>
      <c r="H15" s="54"/>
      <c r="I15" s="55">
        <f>SUM(I16:I18)</f>
        <v>0</v>
      </c>
      <c r="J15" s="55">
        <f>SUM(J16:J18)</f>
        <v>0</v>
      </c>
      <c r="K15" s="55">
        <f>SUM(K16:K18)</f>
        <v>0</v>
      </c>
      <c r="L15" s="55">
        <f>SUM(L16:L18)</f>
        <v>0</v>
      </c>
      <c r="M15" s="56"/>
    </row>
    <row r="16" spans="1:17" ht="17.25" customHeight="1" x14ac:dyDescent="0.15">
      <c r="A16" s="235"/>
      <c r="B16" s="15" t="s">
        <v>70</v>
      </c>
      <c r="C16" s="36" t="s">
        <v>27</v>
      </c>
      <c r="D16" s="15" t="s">
        <v>55</v>
      </c>
      <c r="E16" s="30"/>
      <c r="F16" s="30" t="s">
        <v>35</v>
      </c>
      <c r="G16" s="29"/>
      <c r="H16" s="30" t="s">
        <v>63</v>
      </c>
      <c r="I16" s="42">
        <f>SUM(J16:L16)</f>
        <v>0</v>
      </c>
      <c r="J16" s="42">
        <f>IF(F16="친환경사과적화제",G16*280*0.15,IF(F16="과실장기저장제",G16*33*0.15,IF(F16="비파괴당도측정기",G16*3000*0.15,IF(F16="농업용수처리기",G16*7000*0.15,IF(F16="신선도유지기",G16*2500*0.15,0)))))</f>
        <v>0</v>
      </c>
      <c r="K16" s="42">
        <f>IF(F16="친환경사과적화제",G16*280*0.35,IF(F16="과실장기저장제",G16*33*0.35,IF(F16="비파괴당도측정기",G16*3000*0.35,IF(F16="농업용수처리기",G16*7000*0.35,IF(F16="신선도유지기",G16*2500*0.35,0)))))</f>
        <v>0</v>
      </c>
      <c r="L16" s="42">
        <f>IF(F16="친환경사과적화제",G16*280*0.5,IF(F16="과실장기저장제",G16*33*0.5,IF(F16="비파괴당도측정기",G16*3000*0.5,IF(F16="농업용수처리기",G16*7000*0.5,IF(F16="신선도유지기",G16*2500*0.5,0)))))</f>
        <v>0</v>
      </c>
      <c r="M16" s="37"/>
    </row>
    <row r="17" spans="1:13" ht="17.25" customHeight="1" x14ac:dyDescent="0.15">
      <c r="A17" s="235"/>
      <c r="B17" s="15" t="s">
        <v>85</v>
      </c>
      <c r="C17" s="36" t="s">
        <v>27</v>
      </c>
      <c r="D17" s="15" t="s">
        <v>87</v>
      </c>
      <c r="E17" s="30"/>
      <c r="F17" s="30" t="s">
        <v>35</v>
      </c>
      <c r="G17" s="29"/>
      <c r="H17" s="30" t="s">
        <v>63</v>
      </c>
      <c r="I17" s="42">
        <f>SUM(J17:L17)</f>
        <v>0</v>
      </c>
      <c r="J17" s="42">
        <f>IF(F17="친환경사과적화제",G17*280*0.15,IF(F17="과실장기저장제",G17*33*0.15,IF(F17="비파괴당도측정기",G17*3000*0.15,IF(F17="농업용수처리기",G17*7000*0.15,IF(F17="신선도유지기",G17*2500*0.15,0)))))</f>
        <v>0</v>
      </c>
      <c r="K17" s="42">
        <f>IF(F17="친환경사과적화제",G17*280*0.35,IF(F17="과실장기저장제",G17*33*0.35,IF(F17="비파괴당도측정기",G17*3000*0.35,IF(F17="농업용수처리기",G17*7000*0.35,IF(F17="신선도유지기",G17*2500*0.35,0)))))</f>
        <v>0</v>
      </c>
      <c r="L17" s="42">
        <f>IF(F17="친환경사과적화제",G17*280*0.5,IF(F17="과실장기저장제",G17*33*0.5,IF(F17="비파괴당도측정기",G17*3000*0.5,IF(F17="농업용수처리기",G17*7000*0.5,IF(F17="신선도유지기",G17*2500*0.5,0)))))</f>
        <v>0</v>
      </c>
      <c r="M17" s="37"/>
    </row>
    <row r="18" spans="1:13" ht="17.25" customHeight="1" x14ac:dyDescent="0.15">
      <c r="A18" s="235"/>
      <c r="B18" s="15" t="s">
        <v>76</v>
      </c>
      <c r="C18" s="36" t="s">
        <v>27</v>
      </c>
      <c r="D18" s="15" t="s">
        <v>55</v>
      </c>
      <c r="E18" s="30"/>
      <c r="F18" s="30" t="s">
        <v>35</v>
      </c>
      <c r="G18" s="29"/>
      <c r="H18" s="30" t="s">
        <v>63</v>
      </c>
      <c r="I18" s="42">
        <f>SUM(J18:L18)</f>
        <v>0</v>
      </c>
      <c r="J18" s="42">
        <f>IF(F18="친환경사과적화제",G18*280*0.15,IF(F18="과실장기저장제",G18*33*0.15,IF(F18="비파괴당도측정기",G18*3000*0.15,IF(F18="농업용수처리기",G18*7000*0.15,IF(F18="신선도유지기",G18*2500*0.15,0)))))</f>
        <v>0</v>
      </c>
      <c r="K18" s="42">
        <f>IF(F18="친환경사과적화제",G18*280*0.35,IF(F18="과실장기저장제",G18*33*0.35,IF(F18="비파괴당도측정기",G18*3000*0.35,IF(F18="농업용수처리기",G18*7000*0.35,IF(F18="신선도유지기",G18*2500*0.35,0)))))</f>
        <v>0</v>
      </c>
      <c r="L18" s="42">
        <f>IF(F18="친환경사과적화제",G18*280*0.5,IF(F18="과실장기저장제",G18*33*0.5,IF(F18="비파괴당도측정기",G18*3000*0.5,IF(F18="농업용수처리기",G18*7000*0.5,IF(F18="신선도유지기",G18*2500*0.5,0)))))</f>
        <v>0</v>
      </c>
      <c r="M18" s="37"/>
    </row>
    <row r="19" spans="1:13" ht="17.25" customHeight="1" x14ac:dyDescent="0.15">
      <c r="A19" s="235"/>
      <c r="B19" s="52" t="s">
        <v>75</v>
      </c>
      <c r="C19" s="52"/>
      <c r="D19" s="52"/>
      <c r="E19" s="53"/>
      <c r="F19" s="61" t="s">
        <v>107</v>
      </c>
      <c r="G19" s="55">
        <f>SUM(G20:G22)</f>
        <v>0</v>
      </c>
      <c r="H19" s="54"/>
      <c r="I19" s="55">
        <f>SUM(I20:I22)</f>
        <v>0</v>
      </c>
      <c r="J19" s="55">
        <f>SUM(J20:J22)</f>
        <v>0</v>
      </c>
      <c r="K19" s="55">
        <f>SUM(K20:K22)</f>
        <v>0</v>
      </c>
      <c r="L19" s="55">
        <f>SUM(L20:L22)</f>
        <v>0</v>
      </c>
      <c r="M19" s="56"/>
    </row>
    <row r="20" spans="1:13" ht="17.25" customHeight="1" x14ac:dyDescent="0.15">
      <c r="A20" s="235"/>
      <c r="B20" s="15" t="s">
        <v>70</v>
      </c>
      <c r="C20" s="36" t="s">
        <v>27</v>
      </c>
      <c r="D20" s="15" t="s">
        <v>55</v>
      </c>
      <c r="E20" s="30"/>
      <c r="F20" s="30" t="s">
        <v>107</v>
      </c>
      <c r="G20" s="29"/>
      <c r="H20" s="30" t="s">
        <v>63</v>
      </c>
      <c r="I20" s="42">
        <f>SUM(J20:L20)</f>
        <v>0</v>
      </c>
      <c r="J20" s="42">
        <f>IF(F20="친환경사과적화제",G20*280*0.15,IF(F20="과실장기저장제",G20*33*0.15,IF(F20="비파괴당도측정기",G20*3000*0.15,IF(F20="농업용수처리기",G20*7000*0.15,IF(F20="신선도유지기",G20*2500*0.15,0)))))</f>
        <v>0</v>
      </c>
      <c r="K20" s="42">
        <f>IF(F20="친환경사과적화제",G20*280*0.35,IF(F20="과실장기저장제",G20*33*0.35,IF(F20="비파괴당도측정기",G20*3000*0.35,IF(F20="농업용수처리기",G20*7000*0.35,IF(F20="신선도유지기",G20*2500*0.35,0)))))</f>
        <v>0</v>
      </c>
      <c r="L20" s="42">
        <f>IF(F20="친환경사과적화제",G20*280*0.5,IF(F20="과실장기저장제",G20*33*0.5,IF(F20="비파괴당도측정기",G20*3000*0.5,IF(F20="농업용수처리기",G20*7000*0.5,IF(F20="신선도유지기",G20*2500*0.5,0)))))</f>
        <v>0</v>
      </c>
      <c r="M20" s="37"/>
    </row>
    <row r="21" spans="1:13" ht="17.25" customHeight="1" x14ac:dyDescent="0.15">
      <c r="A21" s="235"/>
      <c r="B21" s="15" t="s">
        <v>85</v>
      </c>
      <c r="C21" s="36" t="s">
        <v>27</v>
      </c>
      <c r="D21" s="15" t="s">
        <v>87</v>
      </c>
      <c r="E21" s="30"/>
      <c r="F21" s="30" t="s">
        <v>107</v>
      </c>
      <c r="G21" s="29"/>
      <c r="H21" s="30" t="s">
        <v>63</v>
      </c>
      <c r="I21" s="42">
        <f>SUM(J21:L21)</f>
        <v>0</v>
      </c>
      <c r="J21" s="42">
        <f>IF(F21="친환경사과적화제",G21*280*0.15,IF(F21="과실장기저장제",G21*33*0.15,IF(F21="비파괴당도측정기",G21*3000*0.15,IF(F21="농업용수처리기",G21*7000*0.15,IF(F21="신선도유지기",G21*2500*0.15,0)))))</f>
        <v>0</v>
      </c>
      <c r="K21" s="42">
        <f>IF(F21="친환경사과적화제",G21*280*0.35,IF(F21="과실장기저장제",G21*33*0.35,IF(F21="비파괴당도측정기",G21*3000*0.35,IF(F21="농업용수처리기",G21*7000*0.35,IF(F21="신선도유지기",G21*2500*0.35,0)))))</f>
        <v>0</v>
      </c>
      <c r="L21" s="42">
        <f>IF(F21="친환경사과적화제",G21*280*0.5,IF(F21="과실장기저장제",G21*33*0.5,IF(F21="비파괴당도측정기",G21*3000*0.5,IF(F21="농업용수처리기",G21*7000*0.5,IF(F21="신선도유지기",G21*2500*0.5,0)))))</f>
        <v>0</v>
      </c>
      <c r="M21" s="37"/>
    </row>
    <row r="22" spans="1:13" ht="17.25" customHeight="1" x14ac:dyDescent="0.15">
      <c r="A22" s="235"/>
      <c r="B22" s="15" t="s">
        <v>76</v>
      </c>
      <c r="C22" s="36" t="s">
        <v>27</v>
      </c>
      <c r="D22" s="15" t="s">
        <v>55</v>
      </c>
      <c r="E22" s="30"/>
      <c r="F22" s="30" t="s">
        <v>107</v>
      </c>
      <c r="G22" s="29"/>
      <c r="H22" s="30" t="s">
        <v>63</v>
      </c>
      <c r="I22" s="42">
        <f>SUM(J22:L22)</f>
        <v>0</v>
      </c>
      <c r="J22" s="42">
        <f>IF(F22="친환경사과적화제",G22*280*0.15,IF(F22="과실장기저장제",G22*33*0.15,IF(F22="비파괴당도측정기",G22*3000*0.15,IF(F22="농업용수처리기",G22*7000*0.15,IF(F22="신선도유지기",G22*2500*0.15,0)))))</f>
        <v>0</v>
      </c>
      <c r="K22" s="42">
        <f>IF(F22="친환경사과적화제",G22*280*0.35,IF(F22="과실장기저장제",G22*33*0.35,IF(F22="비파괴당도측정기",G22*3000*0.35,IF(F22="농업용수처리기",G22*7000*0.35,IF(F22="신선도유지기",G22*2500*0.35,0)))))</f>
        <v>0</v>
      </c>
      <c r="L22" s="42">
        <f>IF(F22="친환경사과적화제",G22*280*0.5,IF(F22="과실장기저장제",G22*33*0.5,IF(F22="비파괴당도측정기",G22*3000*0.5,IF(F22="농업용수처리기",G22*7000*0.5,IF(F22="신선도유지기",G22*2500*0.5,0)))))</f>
        <v>0</v>
      </c>
      <c r="M22" s="37"/>
    </row>
    <row r="23" spans="1:13" ht="17.25" customHeight="1" x14ac:dyDescent="0.15">
      <c r="A23" s="235"/>
      <c r="B23" s="52" t="s">
        <v>75</v>
      </c>
      <c r="C23" s="52"/>
      <c r="D23" s="52"/>
      <c r="E23" s="53"/>
      <c r="F23" s="61" t="s">
        <v>109</v>
      </c>
      <c r="G23" s="55">
        <f>SUM(G24:G26)</f>
        <v>0</v>
      </c>
      <c r="H23" s="54"/>
      <c r="I23" s="55">
        <f>SUM(I24:I26)</f>
        <v>0</v>
      </c>
      <c r="J23" s="55">
        <f>SUM(J24:J26)</f>
        <v>0</v>
      </c>
      <c r="K23" s="55">
        <f>SUM(K24:K26)</f>
        <v>0</v>
      </c>
      <c r="L23" s="55">
        <f>SUM(L24:L26)</f>
        <v>0</v>
      </c>
      <c r="M23" s="56"/>
    </row>
    <row r="24" spans="1:13" ht="17.25" customHeight="1" x14ac:dyDescent="0.15">
      <c r="A24" s="235"/>
      <c r="B24" s="15" t="s">
        <v>70</v>
      </c>
      <c r="C24" s="36" t="s">
        <v>27</v>
      </c>
      <c r="D24" s="15" t="s">
        <v>55</v>
      </c>
      <c r="E24" s="30"/>
      <c r="F24" s="30" t="s">
        <v>109</v>
      </c>
      <c r="G24" s="29"/>
      <c r="H24" s="30" t="s">
        <v>63</v>
      </c>
      <c r="I24" s="42">
        <f>SUM(J24:L24)</f>
        <v>0</v>
      </c>
      <c r="J24" s="42">
        <f>IF(F24="친환경사과적화제",G24*280*0.15,IF(F24="과실장기저장제",G24*33*0.15,IF(F24="비파괴당도측정기",G24*3000*0.15,IF(F24="농업용수처리기",G24*7000*0.15,IF(F24="신선도유지기",G24*2500*0.15,0)))))</f>
        <v>0</v>
      </c>
      <c r="K24" s="42">
        <f>IF(F24="친환경사과적화제",G24*280*0.35,IF(F24="과실장기저장제",G24*33*0.35,IF(F24="비파괴당도측정기",G24*3000*0.35,IF(F24="농업용수처리기",G24*7000*0.35,IF(F24="신선도유지기",G24*2500*0.35,0)))))</f>
        <v>0</v>
      </c>
      <c r="L24" s="42">
        <f>IF(F24="친환경사과적화제",G24*280*0.5,IF(F24="과실장기저장제",G24*33*0.5,IF(F24="비파괴당도측정기",G24*3000*0.5,IF(F24="농업용수처리기",G24*7000*0.5,IF(F24="신선도유지기",G24*2500*0.5,0)))))</f>
        <v>0</v>
      </c>
      <c r="M24" s="37"/>
    </row>
    <row r="25" spans="1:13" ht="17.25" customHeight="1" x14ac:dyDescent="0.15">
      <c r="A25" s="235"/>
      <c r="B25" s="15" t="s">
        <v>85</v>
      </c>
      <c r="C25" s="36" t="s">
        <v>27</v>
      </c>
      <c r="D25" s="15" t="s">
        <v>87</v>
      </c>
      <c r="E25" s="30"/>
      <c r="F25" s="30" t="s">
        <v>109</v>
      </c>
      <c r="G25" s="29"/>
      <c r="H25" s="30" t="s">
        <v>63</v>
      </c>
      <c r="I25" s="42">
        <f>SUM(J25:L25)</f>
        <v>0</v>
      </c>
      <c r="J25" s="42">
        <f>IF(F25="친환경사과적화제",G25*280*0.15,IF(F25="과실장기저장제",G25*33*0.15,IF(F25="비파괴당도측정기",G25*3000*0.15,IF(F25="농업용수처리기",G25*7000*0.15,IF(F25="신선도유지기",G25*2500*0.15,0)))))</f>
        <v>0</v>
      </c>
      <c r="K25" s="42">
        <f>IF(F25="친환경사과적화제",G25*280*0.35,IF(F25="과실장기저장제",G25*33*0.35,IF(F25="비파괴당도측정기",G25*3000*0.35,IF(F25="농업용수처리기",G25*7000*0.35,IF(F25="신선도유지기",G25*2500*0.35,0)))))</f>
        <v>0</v>
      </c>
      <c r="L25" s="42">
        <f>IF(F25="친환경사과적화제",G25*280*0.5,IF(F25="과실장기저장제",G25*33*0.5,IF(F25="비파괴당도측정기",G25*3000*0.5,IF(F25="농업용수처리기",G25*7000*0.5,IF(F25="신선도유지기",G25*2500*0.5,0)))))</f>
        <v>0</v>
      </c>
      <c r="M25" s="37"/>
    </row>
    <row r="26" spans="1:13" ht="17.25" customHeight="1" x14ac:dyDescent="0.15">
      <c r="A26" s="236"/>
      <c r="B26" s="33" t="s">
        <v>76</v>
      </c>
      <c r="C26" s="66" t="s">
        <v>27</v>
      </c>
      <c r="D26" s="33" t="s">
        <v>55</v>
      </c>
      <c r="E26" s="35"/>
      <c r="F26" s="35" t="s">
        <v>109</v>
      </c>
      <c r="G26" s="34"/>
      <c r="H26" s="35" t="s">
        <v>63</v>
      </c>
      <c r="I26" s="43">
        <f>SUM(J26:L26)</f>
        <v>0</v>
      </c>
      <c r="J26" s="43">
        <f>IF(F26="친환경사과적화제",G26*280*0.15,IF(F26="과실장기저장제",G26*33*0.15,IF(F26="비파괴당도측정기",G26*3000*0.15,IF(F26="농업용수처리기",G26*7000*0.15,IF(F26="신선도유지기",G26*2500*0.15,0)))))</f>
        <v>0</v>
      </c>
      <c r="K26" s="43">
        <f>IF(F26="친환경사과적화제",G26*280*0.35,IF(F26="과실장기저장제",G26*33*0.35,IF(F26="비파괴당도측정기",G26*3000*0.35,IF(F26="농업용수처리기",G26*7000*0.35,IF(F26="신선도유지기",G26*2500*0.35,0)))))</f>
        <v>0</v>
      </c>
      <c r="L26" s="43">
        <f>IF(F26="친환경사과적화제",G26*280*0.5,IF(F26="과실장기저장제",G26*33*0.5,IF(F26="비파괴당도측정기",G26*3000*0.5,IF(F26="농업용수처리기",G26*7000*0.5,IF(F26="신선도유지기",G26*2500*0.5,0)))))</f>
        <v>0</v>
      </c>
      <c r="M26" s="8"/>
    </row>
    <row r="28" spans="1:13" ht="39" customHeight="1" x14ac:dyDescent="0.15">
      <c r="A28" s="220" t="s">
        <v>136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2"/>
    </row>
    <row r="29" spans="1:13" x14ac:dyDescent="0.15">
      <c r="A29" s="40"/>
    </row>
  </sheetData>
  <mergeCells count="10">
    <mergeCell ref="A7:A26"/>
    <mergeCell ref="A28:M28"/>
    <mergeCell ref="A1:M1"/>
    <mergeCell ref="A4:A5"/>
    <mergeCell ref="B4:C4"/>
    <mergeCell ref="D4:D5"/>
    <mergeCell ref="E4:E5"/>
    <mergeCell ref="F4:H4"/>
    <mergeCell ref="I4:L4"/>
    <mergeCell ref="M4:M5"/>
  </mergeCells>
  <phoneticPr fontId="23" type="noConversion"/>
  <pageMargins left="0.69999998807907104" right="0.69999998807907104" top="0.75" bottom="0.75" header="0.30000001192092896" footer="0.30000001192092896"/>
  <pageSetup paperSize="9" fitToWidth="0" fitToHeight="0" orientation="portrait" horizontalDpi="0" verticalDpi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M13"/>
  <sheetViews>
    <sheetView zoomScaleNormal="75" zoomScaleSheetLayoutView="100" workbookViewId="0">
      <selection activeCell="C9" sqref="C9"/>
    </sheetView>
  </sheetViews>
  <sheetFormatPr defaultColWidth="8.88671875" defaultRowHeight="13.5" x14ac:dyDescent="0.15"/>
  <cols>
    <col min="1" max="2" width="6.77734375" customWidth="1"/>
    <col min="3" max="3" width="16.6640625" customWidth="1"/>
    <col min="4" max="5" width="7.88671875" customWidth="1"/>
    <col min="6" max="6" width="14" customWidth="1"/>
    <col min="7" max="7" width="5.77734375" customWidth="1"/>
    <col min="8" max="8" width="6.6640625" customWidth="1"/>
    <col min="9" max="12" width="10.44140625" customWidth="1"/>
    <col min="13" max="13" width="8.77734375" customWidth="1"/>
  </cols>
  <sheetData>
    <row r="1" spans="1:13" ht="42" customHeight="1" x14ac:dyDescent="0.15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39" customHeight="1" x14ac:dyDescent="0.15">
      <c r="A2" s="119" t="s">
        <v>4</v>
      </c>
      <c r="B2" s="1"/>
      <c r="C2" s="1"/>
      <c r="D2" s="1"/>
      <c r="E2" s="1"/>
      <c r="F2" s="2"/>
    </row>
    <row r="3" spans="1:13" ht="19.5" customHeight="1" x14ac:dyDescent="0.15">
      <c r="A3" s="1"/>
      <c r="B3" s="1"/>
      <c r="C3" s="1"/>
      <c r="D3" s="1"/>
      <c r="E3" s="1"/>
      <c r="F3" s="2"/>
      <c r="M3" t="s">
        <v>100</v>
      </c>
    </row>
    <row r="4" spans="1:13" ht="18.75" customHeight="1" x14ac:dyDescent="0.15">
      <c r="A4" s="227" t="s">
        <v>134</v>
      </c>
      <c r="B4" s="243" t="s">
        <v>58</v>
      </c>
      <c r="C4" s="244"/>
      <c r="D4" s="245" t="s">
        <v>103</v>
      </c>
      <c r="E4" s="247" t="s">
        <v>32</v>
      </c>
      <c r="F4" s="231" t="s">
        <v>97</v>
      </c>
      <c r="G4" s="231"/>
      <c r="H4" s="231"/>
      <c r="I4" s="229" t="s">
        <v>108</v>
      </c>
      <c r="J4" s="229"/>
      <c r="K4" s="229"/>
      <c r="L4" s="229"/>
      <c r="M4" s="248" t="s">
        <v>73</v>
      </c>
    </row>
    <row r="5" spans="1:13" ht="33.75" customHeight="1" x14ac:dyDescent="0.15">
      <c r="A5" s="228"/>
      <c r="B5" s="157" t="s">
        <v>80</v>
      </c>
      <c r="C5" s="157" t="s">
        <v>59</v>
      </c>
      <c r="D5" s="246"/>
      <c r="E5" s="246"/>
      <c r="F5" s="158" t="s">
        <v>96</v>
      </c>
      <c r="G5" s="151" t="s">
        <v>95</v>
      </c>
      <c r="H5" s="151" t="s">
        <v>105</v>
      </c>
      <c r="I5" s="151" t="s">
        <v>20</v>
      </c>
      <c r="J5" s="151" t="s">
        <v>25</v>
      </c>
      <c r="K5" s="151" t="s">
        <v>23</v>
      </c>
      <c r="L5" s="151" t="s">
        <v>24</v>
      </c>
      <c r="M5" s="249"/>
    </row>
    <row r="6" spans="1:13" ht="30.75" customHeight="1" x14ac:dyDescent="0.15">
      <c r="A6" s="149" t="s">
        <v>71</v>
      </c>
      <c r="B6" s="160" t="str">
        <f>COUNTA(B7:B300)&amp;"개소"</f>
        <v>3개소</v>
      </c>
      <c r="C6" s="150"/>
      <c r="D6" s="150"/>
      <c r="E6" s="152"/>
      <c r="F6" s="158"/>
      <c r="G6" s="161"/>
      <c r="H6" s="154">
        <f>SUM(H7:H11)</f>
        <v>0</v>
      </c>
      <c r="I6" s="155">
        <f t="shared" ref="I6:I11" si="0">SUM(J6:L6)</f>
        <v>0</v>
      </c>
      <c r="J6" s="155">
        <f>SUM(J7:J15)</f>
        <v>0</v>
      </c>
      <c r="K6" s="155">
        <f>SUM(K7:K15)</f>
        <v>0</v>
      </c>
      <c r="L6" s="155">
        <f>SUM(L7:L15)</f>
        <v>0</v>
      </c>
      <c r="M6" s="159"/>
    </row>
    <row r="7" spans="1:13" ht="30.75" customHeight="1" x14ac:dyDescent="0.15">
      <c r="A7" s="250"/>
      <c r="B7" s="13" t="s">
        <v>70</v>
      </c>
      <c r="C7" s="14" t="s">
        <v>27</v>
      </c>
      <c r="D7" s="15" t="s">
        <v>72</v>
      </c>
      <c r="E7" s="30"/>
      <c r="F7" s="15" t="s">
        <v>114</v>
      </c>
      <c r="G7" s="28"/>
      <c r="H7" s="29"/>
      <c r="I7" s="42">
        <f t="shared" si="0"/>
        <v>0</v>
      </c>
      <c r="J7" s="42">
        <f>G7*H7*0.15</f>
        <v>0</v>
      </c>
      <c r="K7" s="42">
        <f>G7*H7*0.35</f>
        <v>0</v>
      </c>
      <c r="L7" s="42">
        <f>G7*H7*0.5</f>
        <v>0</v>
      </c>
      <c r="M7" s="7"/>
    </row>
    <row r="8" spans="1:13" ht="30.75" customHeight="1" x14ac:dyDescent="0.15">
      <c r="A8" s="251"/>
      <c r="B8" s="15" t="s">
        <v>85</v>
      </c>
      <c r="C8" s="65" t="s">
        <v>27</v>
      </c>
      <c r="D8" s="15" t="s">
        <v>53</v>
      </c>
      <c r="E8" s="30"/>
      <c r="F8" s="19" t="s">
        <v>101</v>
      </c>
      <c r="G8" s="28"/>
      <c r="H8" s="29"/>
      <c r="I8" s="42">
        <f t="shared" si="0"/>
        <v>0</v>
      </c>
      <c r="J8" s="42">
        <f>G8*H8*0.15</f>
        <v>0</v>
      </c>
      <c r="K8" s="42">
        <f>G8*H8*0.35</f>
        <v>0</v>
      </c>
      <c r="L8" s="42">
        <f>G8*H8*0.5</f>
        <v>0</v>
      </c>
      <c r="M8" s="7"/>
    </row>
    <row r="9" spans="1:13" ht="30.75" customHeight="1" x14ac:dyDescent="0.15">
      <c r="A9" s="251"/>
      <c r="B9" s="13" t="s">
        <v>76</v>
      </c>
      <c r="C9" s="14" t="s">
        <v>27</v>
      </c>
      <c r="D9" s="15" t="s">
        <v>54</v>
      </c>
      <c r="E9" s="30"/>
      <c r="F9" s="15" t="s">
        <v>119</v>
      </c>
      <c r="G9" s="28"/>
      <c r="H9" s="29"/>
      <c r="I9" s="42">
        <f t="shared" si="0"/>
        <v>0</v>
      </c>
      <c r="J9" s="42">
        <f>G9*H9*0.15</f>
        <v>0</v>
      </c>
      <c r="K9" s="42">
        <f>G9*H9*0.35</f>
        <v>0</v>
      </c>
      <c r="L9" s="42">
        <f>G9*H9*0.5</f>
        <v>0</v>
      </c>
      <c r="M9" s="7"/>
    </row>
    <row r="10" spans="1:13" ht="30.75" customHeight="1" x14ac:dyDescent="0.15">
      <c r="A10" s="251"/>
      <c r="B10" s="16"/>
      <c r="C10" s="15"/>
      <c r="D10" s="15"/>
      <c r="E10" s="30"/>
      <c r="F10" s="15"/>
      <c r="G10" s="28"/>
      <c r="H10" s="29"/>
      <c r="I10" s="42">
        <f t="shared" si="0"/>
        <v>0</v>
      </c>
      <c r="J10" s="42">
        <f>G10*H10*0.15</f>
        <v>0</v>
      </c>
      <c r="K10" s="42">
        <f>G10*H10*0.35</f>
        <v>0</v>
      </c>
      <c r="L10" s="42">
        <f>G10*H10*0.5</f>
        <v>0</v>
      </c>
      <c r="M10" s="7"/>
    </row>
    <row r="11" spans="1:13" ht="30.75" customHeight="1" x14ac:dyDescent="0.15">
      <c r="A11" s="252"/>
      <c r="B11" s="17"/>
      <c r="C11" s="18"/>
      <c r="D11" s="18"/>
      <c r="E11" s="62"/>
      <c r="F11" s="18"/>
      <c r="G11" s="64"/>
      <c r="H11" s="34"/>
      <c r="I11" s="63">
        <f t="shared" si="0"/>
        <v>0</v>
      </c>
      <c r="J11" s="63">
        <f>G11*H11*0.15</f>
        <v>0</v>
      </c>
      <c r="K11" s="63">
        <f>G11*H11*0.35</f>
        <v>0</v>
      </c>
      <c r="L11" s="63">
        <f>G11*H11*0.5</f>
        <v>0</v>
      </c>
      <c r="M11" s="8"/>
    </row>
    <row r="13" spans="1:13" ht="74.25" customHeight="1" x14ac:dyDescent="0.15">
      <c r="A13" s="220" t="s">
        <v>137</v>
      </c>
      <c r="B13" s="253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2"/>
    </row>
  </sheetData>
  <mergeCells count="10">
    <mergeCell ref="A7:A11"/>
    <mergeCell ref="A13:M13"/>
    <mergeCell ref="A1:M1"/>
    <mergeCell ref="A4:A5"/>
    <mergeCell ref="B4:C4"/>
    <mergeCell ref="D4:D5"/>
    <mergeCell ref="E4:E5"/>
    <mergeCell ref="F4:H4"/>
    <mergeCell ref="I4:L4"/>
    <mergeCell ref="M4:M5"/>
  </mergeCells>
  <phoneticPr fontId="23" type="noConversion"/>
  <pageMargins left="0.39361110329627991" right="0.39361110329627991" top="0.98416668176651001" bottom="0.98416668176651001" header="0.51180553436279297" footer="0.51180553436279297"/>
  <pageSetup paperSize="9" scale="68" orientation="portrait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18"/>
  <sheetViews>
    <sheetView zoomScaleNormal="75" zoomScaleSheetLayoutView="100" workbookViewId="0">
      <selection activeCell="A6" sqref="A6"/>
    </sheetView>
  </sheetViews>
  <sheetFormatPr defaultColWidth="8.88671875" defaultRowHeight="13.5" x14ac:dyDescent="0.15"/>
  <cols>
    <col min="1" max="2" width="8.77734375" customWidth="1"/>
    <col min="3" max="3" width="15.77734375" customWidth="1"/>
    <col min="4" max="6" width="8.77734375" customWidth="1"/>
    <col min="7" max="7" width="17.21875" customWidth="1"/>
    <col min="8" max="14" width="8.77734375" customWidth="1"/>
    <col min="15" max="15" width="6.5546875" customWidth="1"/>
    <col min="16" max="16" width="13.5546875" customWidth="1"/>
    <col min="17" max="17" width="13.33203125" customWidth="1"/>
  </cols>
  <sheetData>
    <row r="1" spans="1:14" ht="43.5" customHeight="1" x14ac:dyDescent="0.15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14" ht="30" customHeight="1" x14ac:dyDescent="0.15">
      <c r="A2" s="119" t="s">
        <v>2</v>
      </c>
      <c r="B2" s="2"/>
    </row>
    <row r="3" spans="1:14" ht="22.5" customHeight="1" x14ac:dyDescent="0.15">
      <c r="A3" s="108"/>
      <c r="B3" s="108"/>
      <c r="C3" s="108"/>
      <c r="D3" s="108"/>
      <c r="E3" s="108"/>
      <c r="F3" s="108"/>
      <c r="G3" s="108"/>
      <c r="H3" s="108"/>
      <c r="I3" s="108"/>
      <c r="J3" s="120"/>
      <c r="K3" s="120"/>
      <c r="L3" s="120"/>
      <c r="M3" s="120"/>
      <c r="N3" s="120" t="s">
        <v>100</v>
      </c>
    </row>
    <row r="4" spans="1:14" ht="30" customHeight="1" x14ac:dyDescent="0.15">
      <c r="A4" s="205" t="s">
        <v>134</v>
      </c>
      <c r="B4" s="207" t="s">
        <v>58</v>
      </c>
      <c r="C4" s="208"/>
      <c r="D4" s="209" t="s">
        <v>126</v>
      </c>
      <c r="E4" s="224" t="s">
        <v>42</v>
      </c>
      <c r="F4" s="226"/>
      <c r="G4" s="224" t="s">
        <v>130</v>
      </c>
      <c r="H4" s="225"/>
      <c r="I4" s="226"/>
      <c r="J4" s="214" t="s">
        <v>108</v>
      </c>
      <c r="K4" s="214"/>
      <c r="L4" s="214"/>
      <c r="M4" s="214"/>
      <c r="N4" s="215" t="s">
        <v>73</v>
      </c>
    </row>
    <row r="5" spans="1:14" ht="30" customHeight="1" x14ac:dyDescent="0.15">
      <c r="A5" s="206"/>
      <c r="B5" s="140" t="s">
        <v>80</v>
      </c>
      <c r="C5" s="140" t="s">
        <v>59</v>
      </c>
      <c r="D5" s="210"/>
      <c r="E5" s="142" t="s">
        <v>127</v>
      </c>
      <c r="F5" s="142" t="s">
        <v>128</v>
      </c>
      <c r="G5" s="142" t="s">
        <v>16</v>
      </c>
      <c r="H5" s="142" t="s">
        <v>64</v>
      </c>
      <c r="I5" s="142" t="s">
        <v>50</v>
      </c>
      <c r="J5" s="142" t="s">
        <v>20</v>
      </c>
      <c r="K5" s="142" t="s">
        <v>25</v>
      </c>
      <c r="L5" s="142" t="s">
        <v>23</v>
      </c>
      <c r="M5" s="142" t="s">
        <v>24</v>
      </c>
      <c r="N5" s="216"/>
    </row>
    <row r="6" spans="1:14" ht="30" customHeight="1" x14ac:dyDescent="0.15">
      <c r="A6" s="139" t="s">
        <v>71</v>
      </c>
      <c r="B6" s="144"/>
      <c r="C6" s="141"/>
      <c r="D6" s="141"/>
      <c r="E6" s="174">
        <f>SUM(E7:E10)</f>
        <v>2</v>
      </c>
      <c r="F6" s="171">
        <f>SUM(F7:F10)</f>
        <v>20000</v>
      </c>
      <c r="G6" s="171"/>
      <c r="H6" s="171"/>
      <c r="I6" s="171"/>
      <c r="J6" s="148">
        <f>SUM(K6:M6)</f>
        <v>660</v>
      </c>
      <c r="K6" s="148">
        <f>SUM(K7:K10)</f>
        <v>99</v>
      </c>
      <c r="L6" s="148">
        <f>SUM(L7:L10)</f>
        <v>230.99999999999997</v>
      </c>
      <c r="M6" s="148">
        <f>SUM(M7:M10)</f>
        <v>330</v>
      </c>
      <c r="N6" s="143"/>
    </row>
    <row r="7" spans="1:14" ht="30" customHeight="1" x14ac:dyDescent="0.15">
      <c r="A7" s="217" t="s">
        <v>65</v>
      </c>
      <c r="B7" s="121" t="s">
        <v>70</v>
      </c>
      <c r="C7" s="122" t="s">
        <v>27</v>
      </c>
      <c r="D7" s="123" t="s">
        <v>55</v>
      </c>
      <c r="E7" s="172">
        <f>SUM(F7:F7)/10000</f>
        <v>1</v>
      </c>
      <c r="F7" s="168">
        <v>10000</v>
      </c>
      <c r="G7" s="168" t="s">
        <v>133</v>
      </c>
      <c r="H7" s="168">
        <v>6</v>
      </c>
      <c r="I7" s="168" t="s">
        <v>77</v>
      </c>
      <c r="J7" s="126">
        <f>SUM(K7:M7)</f>
        <v>330</v>
      </c>
      <c r="K7" s="126">
        <f>E7*330*0.15</f>
        <v>49.5</v>
      </c>
      <c r="L7" s="126">
        <f>E7*330*0.35</f>
        <v>115.49999999999999</v>
      </c>
      <c r="M7" s="126">
        <f>E7*330*0.5</f>
        <v>165</v>
      </c>
      <c r="N7" s="127"/>
    </row>
    <row r="8" spans="1:14" ht="30" customHeight="1" x14ac:dyDescent="0.15">
      <c r="A8" s="218"/>
      <c r="B8" s="123" t="s">
        <v>85</v>
      </c>
      <c r="C8" s="128" t="s">
        <v>27</v>
      </c>
      <c r="D8" s="123"/>
      <c r="E8" s="172">
        <f>SUM(F8:F8)/10000</f>
        <v>0.5</v>
      </c>
      <c r="F8" s="168">
        <v>5000</v>
      </c>
      <c r="G8" s="168" t="s">
        <v>88</v>
      </c>
      <c r="H8" s="168">
        <v>3</v>
      </c>
      <c r="I8" s="168" t="s">
        <v>77</v>
      </c>
      <c r="J8" s="126">
        <f>SUM(K8:M8)</f>
        <v>165</v>
      </c>
      <c r="K8" s="126">
        <f>E8*330*0.15</f>
        <v>24.75</v>
      </c>
      <c r="L8" s="126">
        <f>E8*330*0.35</f>
        <v>57.749999999999993</v>
      </c>
      <c r="M8" s="126">
        <f>E8*330*0.5</f>
        <v>82.5</v>
      </c>
      <c r="N8" s="127"/>
    </row>
    <row r="9" spans="1:14" ht="30" customHeight="1" x14ac:dyDescent="0.15">
      <c r="A9" s="218"/>
      <c r="B9" s="121" t="s">
        <v>76</v>
      </c>
      <c r="C9" s="122" t="s">
        <v>27</v>
      </c>
      <c r="D9" s="123"/>
      <c r="E9" s="172">
        <f>SUM(F9:F9)/10000</f>
        <v>0.5</v>
      </c>
      <c r="F9" s="168">
        <v>5000</v>
      </c>
      <c r="G9" s="168" t="s">
        <v>132</v>
      </c>
      <c r="H9" s="168">
        <v>3</v>
      </c>
      <c r="I9" s="168" t="s">
        <v>77</v>
      </c>
      <c r="J9" s="126">
        <f>SUM(K9:M9)</f>
        <v>165</v>
      </c>
      <c r="K9" s="126">
        <f>E9*330*0.15</f>
        <v>24.75</v>
      </c>
      <c r="L9" s="126">
        <f>E9*330*0.35</f>
        <v>57.749999999999993</v>
      </c>
      <c r="M9" s="126">
        <f>E9*330*0.5</f>
        <v>82.5</v>
      </c>
      <c r="N9" s="127"/>
    </row>
    <row r="10" spans="1:14" ht="30" customHeight="1" x14ac:dyDescent="0.15">
      <c r="A10" s="219"/>
      <c r="B10" s="129"/>
      <c r="C10" s="130"/>
      <c r="D10" s="130"/>
      <c r="E10" s="173">
        <f>SUM(F10:F10)/10000</f>
        <v>0</v>
      </c>
      <c r="F10" s="170"/>
      <c r="G10" s="170"/>
      <c r="H10" s="170"/>
      <c r="I10" s="170"/>
      <c r="J10" s="133">
        <f>SUM(K10:M10)</f>
        <v>0</v>
      </c>
      <c r="K10" s="133">
        <f>E10*330*0.15</f>
        <v>0</v>
      </c>
      <c r="L10" s="133">
        <f>E10*330*0.35</f>
        <v>0</v>
      </c>
      <c r="M10" s="133">
        <f>E10*330*0.5</f>
        <v>0</v>
      </c>
      <c r="N10" s="134"/>
    </row>
    <row r="11" spans="1:14" ht="30" customHeight="1" x14ac:dyDescent="0.15"/>
    <row r="12" spans="1:14" ht="94.5" customHeight="1" x14ac:dyDescent="0.15">
      <c r="A12" s="220" t="s">
        <v>138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2"/>
    </row>
    <row r="13" spans="1:14" ht="30" customHeight="1" x14ac:dyDescent="0.15"/>
    <row r="14" spans="1:14" ht="30" customHeight="1" x14ac:dyDescent="0.15"/>
    <row r="15" spans="1:14" ht="30" customHeight="1" x14ac:dyDescent="0.15"/>
    <row r="16" spans="1:14" ht="30" customHeight="1" x14ac:dyDescent="0.15"/>
    <row r="17" ht="30" customHeight="1" x14ac:dyDescent="0.15"/>
    <row r="18" ht="30" customHeight="1" x14ac:dyDescent="0.15"/>
  </sheetData>
  <mergeCells count="10">
    <mergeCell ref="A7:A10"/>
    <mergeCell ref="A12:N12"/>
    <mergeCell ref="A1:N1"/>
    <mergeCell ref="A4:A5"/>
    <mergeCell ref="B4:C4"/>
    <mergeCell ref="D4:D5"/>
    <mergeCell ref="E4:F4"/>
    <mergeCell ref="G4:I4"/>
    <mergeCell ref="J4:M4"/>
    <mergeCell ref="N4:N5"/>
  </mergeCells>
  <phoneticPr fontId="23" type="noConversion"/>
  <pageMargins left="0.39361110329627991" right="0.39361110329627991" top="0.98416668176651001" bottom="0.98416668176651001" header="0.51180553436279297" footer="0.51180553436279297"/>
  <pageSetup paperSize="9" scale="8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O13"/>
  <sheetViews>
    <sheetView zoomScaleNormal="75" zoomScaleSheetLayoutView="100" workbookViewId="0">
      <selection activeCell="H11" sqref="H11"/>
    </sheetView>
  </sheetViews>
  <sheetFormatPr defaultColWidth="8.88671875" defaultRowHeight="13.5" x14ac:dyDescent="0.15"/>
  <cols>
    <col min="1" max="2" width="6.77734375" customWidth="1"/>
    <col min="3" max="4" width="15.33203125" customWidth="1"/>
    <col min="5" max="5" width="9.21875" customWidth="1"/>
    <col min="6" max="6" width="16.44140625" customWidth="1"/>
    <col min="7" max="7" width="8.5546875" customWidth="1"/>
    <col min="8" max="8" width="8.6640625" customWidth="1"/>
    <col min="9" max="9" width="4.6640625" customWidth="1"/>
    <col min="10" max="13" width="9.88671875" customWidth="1"/>
    <col min="14" max="14" width="9" customWidth="1"/>
    <col min="15" max="15" width="8.77734375" customWidth="1"/>
  </cols>
  <sheetData>
    <row r="1" spans="1:15" ht="45.75" customHeight="1" x14ac:dyDescent="0.15">
      <c r="A1" s="254" t="s">
        <v>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5" ht="36" customHeight="1" x14ac:dyDescent="0.15">
      <c r="A2" s="119" t="s">
        <v>12</v>
      </c>
      <c r="B2" s="1"/>
      <c r="C2" s="1"/>
      <c r="D2" s="1"/>
      <c r="E2" s="1"/>
      <c r="F2" s="2"/>
    </row>
    <row r="3" spans="1:15" ht="21.75" customHeight="1" x14ac:dyDescent="0.15">
      <c r="A3" s="1"/>
      <c r="B3" s="1"/>
      <c r="C3" s="1"/>
      <c r="D3" s="1"/>
      <c r="E3" s="1"/>
      <c r="F3" s="2"/>
      <c r="N3" t="s">
        <v>100</v>
      </c>
    </row>
    <row r="4" spans="1:15" s="12" customFormat="1" ht="18.75" customHeight="1" x14ac:dyDescent="0.15">
      <c r="A4" s="227" t="s">
        <v>134</v>
      </c>
      <c r="B4" s="243" t="s">
        <v>58</v>
      </c>
      <c r="C4" s="244"/>
      <c r="D4" s="245" t="s">
        <v>103</v>
      </c>
      <c r="E4" s="247" t="s">
        <v>32</v>
      </c>
      <c r="F4" s="231" t="s">
        <v>97</v>
      </c>
      <c r="G4" s="231"/>
      <c r="H4" s="231"/>
      <c r="I4" s="231"/>
      <c r="J4" s="229" t="s">
        <v>108</v>
      </c>
      <c r="K4" s="229"/>
      <c r="L4" s="229"/>
      <c r="M4" s="229"/>
      <c r="N4" s="232" t="s">
        <v>73</v>
      </c>
    </row>
    <row r="5" spans="1:15" s="12" customFormat="1" ht="33.75" customHeight="1" x14ac:dyDescent="0.15">
      <c r="A5" s="228"/>
      <c r="B5" s="162" t="s">
        <v>80</v>
      </c>
      <c r="C5" s="157" t="s">
        <v>59</v>
      </c>
      <c r="D5" s="246"/>
      <c r="E5" s="246"/>
      <c r="F5" s="158" t="s">
        <v>96</v>
      </c>
      <c r="G5" s="151" t="s">
        <v>95</v>
      </c>
      <c r="H5" s="150" t="s">
        <v>64</v>
      </c>
      <c r="I5" s="150" t="s">
        <v>57</v>
      </c>
      <c r="J5" s="151" t="s">
        <v>20</v>
      </c>
      <c r="K5" s="151" t="s">
        <v>25</v>
      </c>
      <c r="L5" s="151" t="s">
        <v>23</v>
      </c>
      <c r="M5" s="151" t="s">
        <v>24</v>
      </c>
      <c r="N5" s="255"/>
    </row>
    <row r="6" spans="1:15" ht="30.75" customHeight="1" x14ac:dyDescent="0.15">
      <c r="A6" s="149" t="s">
        <v>71</v>
      </c>
      <c r="B6" s="160" t="str">
        <f>COUNTA(B7:B300)&amp;"개소"</f>
        <v>3개소</v>
      </c>
      <c r="C6" s="160"/>
      <c r="D6" s="160"/>
      <c r="E6" s="163"/>
      <c r="F6" s="158"/>
      <c r="G6" s="161"/>
      <c r="H6" s="154">
        <f>SUM(I6:K6)</f>
        <v>0</v>
      </c>
      <c r="I6" s="164"/>
      <c r="J6" s="155">
        <f t="shared" ref="J6:J11" si="0">SUM(K6:M6)</f>
        <v>0</v>
      </c>
      <c r="K6" s="155">
        <f>SUM(K7:K12)</f>
        <v>0</v>
      </c>
      <c r="L6" s="155">
        <f>SUM(L7:L12)</f>
        <v>0</v>
      </c>
      <c r="M6" s="155">
        <f>SUM(M7:M12)</f>
        <v>0</v>
      </c>
      <c r="N6" s="156"/>
    </row>
    <row r="7" spans="1:15" ht="30.75" customHeight="1" x14ac:dyDescent="0.15">
      <c r="A7" s="250"/>
      <c r="B7" s="20" t="s">
        <v>70</v>
      </c>
      <c r="C7" s="14" t="s">
        <v>27</v>
      </c>
      <c r="D7" s="39"/>
      <c r="E7" s="67"/>
      <c r="F7" s="21" t="s">
        <v>117</v>
      </c>
      <c r="G7" s="26"/>
      <c r="H7" s="29"/>
      <c r="I7" s="15" t="s">
        <v>74</v>
      </c>
      <c r="J7" s="42">
        <f t="shared" si="0"/>
        <v>0</v>
      </c>
      <c r="K7" s="42">
        <f>G7*H7*0.15</f>
        <v>0</v>
      </c>
      <c r="L7" s="42">
        <f>G7*H7*0.35</f>
        <v>0</v>
      </c>
      <c r="M7" s="42">
        <f>G7*H7*0.5</f>
        <v>0</v>
      </c>
      <c r="N7" s="9"/>
    </row>
    <row r="8" spans="1:15" ht="30.75" customHeight="1" x14ac:dyDescent="0.15">
      <c r="A8" s="251"/>
      <c r="B8" s="20" t="s">
        <v>85</v>
      </c>
      <c r="C8" s="14" t="s">
        <v>27</v>
      </c>
      <c r="D8" s="39"/>
      <c r="E8" s="67"/>
      <c r="F8" s="22" t="s">
        <v>49</v>
      </c>
      <c r="G8" s="26"/>
      <c r="H8" s="29"/>
      <c r="I8" s="15" t="s">
        <v>74</v>
      </c>
      <c r="J8" s="42">
        <f t="shared" si="0"/>
        <v>0</v>
      </c>
      <c r="K8" s="42">
        <f>G8*H8*0.15</f>
        <v>0</v>
      </c>
      <c r="L8" s="42">
        <f>G8*H8*0.35</f>
        <v>0</v>
      </c>
      <c r="M8" s="42">
        <f>G8*H8*0.5</f>
        <v>0</v>
      </c>
      <c r="N8" s="9"/>
    </row>
    <row r="9" spans="1:15" ht="30.75" customHeight="1" x14ac:dyDescent="0.15">
      <c r="A9" s="251"/>
      <c r="B9" s="20" t="s">
        <v>76</v>
      </c>
      <c r="C9" s="14" t="s">
        <v>27</v>
      </c>
      <c r="D9" s="16"/>
      <c r="E9" s="30"/>
      <c r="F9" s="21" t="s">
        <v>124</v>
      </c>
      <c r="G9" s="26"/>
      <c r="H9" s="29"/>
      <c r="I9" s="15" t="s">
        <v>74</v>
      </c>
      <c r="J9" s="42">
        <f t="shared" si="0"/>
        <v>0</v>
      </c>
      <c r="K9" s="42">
        <f>G9*H9*0.15</f>
        <v>0</v>
      </c>
      <c r="L9" s="42">
        <f>G9*H9*0.35</f>
        <v>0</v>
      </c>
      <c r="M9" s="42">
        <f>G9*H9*0.5</f>
        <v>0</v>
      </c>
      <c r="N9" s="9"/>
    </row>
    <row r="10" spans="1:15" ht="30.75" customHeight="1" x14ac:dyDescent="0.15">
      <c r="A10" s="251"/>
      <c r="B10" s="16"/>
      <c r="C10" s="16"/>
      <c r="D10" s="16"/>
      <c r="E10" s="30"/>
      <c r="F10" s="21"/>
      <c r="G10" s="26"/>
      <c r="H10" s="29"/>
      <c r="I10" s="15"/>
      <c r="J10" s="42">
        <f t="shared" si="0"/>
        <v>0</v>
      </c>
      <c r="K10" s="42">
        <f>G10*H10*0.15</f>
        <v>0</v>
      </c>
      <c r="L10" s="42">
        <f>G10*H10*0.35</f>
        <v>0</v>
      </c>
      <c r="M10" s="42">
        <f>G10*H10*0.5</f>
        <v>0</v>
      </c>
      <c r="N10" s="9"/>
    </row>
    <row r="11" spans="1:15" ht="30.75" customHeight="1" x14ac:dyDescent="0.15">
      <c r="A11" s="252"/>
      <c r="B11" s="17"/>
      <c r="C11" s="17"/>
      <c r="D11" s="32"/>
      <c r="E11" s="35"/>
      <c r="F11" s="23"/>
      <c r="G11" s="27"/>
      <c r="H11" s="68"/>
      <c r="I11" s="18"/>
      <c r="J11" s="63">
        <f t="shared" si="0"/>
        <v>0</v>
      </c>
      <c r="K11" s="63">
        <f>G11*H11*0.15</f>
        <v>0</v>
      </c>
      <c r="L11" s="63">
        <f>G11*H11*0.35</f>
        <v>0</v>
      </c>
      <c r="M11" s="63">
        <f>G11*H11*0.5</f>
        <v>0</v>
      </c>
      <c r="N11" s="10"/>
    </row>
    <row r="13" spans="1:15" ht="75.75" customHeight="1" x14ac:dyDescent="0.15">
      <c r="A13" s="220" t="s">
        <v>139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6"/>
      <c r="O13" s="11"/>
    </row>
  </sheetData>
  <mergeCells count="10">
    <mergeCell ref="A7:A11"/>
    <mergeCell ref="A13:N13"/>
    <mergeCell ref="A1:N1"/>
    <mergeCell ref="A4:A5"/>
    <mergeCell ref="B4:C4"/>
    <mergeCell ref="D4:D5"/>
    <mergeCell ref="E4:E5"/>
    <mergeCell ref="F4:I4"/>
    <mergeCell ref="J4:M4"/>
    <mergeCell ref="N4:N5"/>
  </mergeCells>
  <phoneticPr fontId="23" type="noConversion"/>
  <pageMargins left="0.39361110329627991" right="0.39361110329627991" top="0.98416668176651001" bottom="0.98416668176651001" header="0.51180553436279297" footer="0.51180553436279297"/>
  <pageSetup paperSize="9" scale="7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O14"/>
  <sheetViews>
    <sheetView zoomScaleNormal="75" zoomScaleSheetLayoutView="100" workbookViewId="0">
      <selection activeCell="P11" sqref="P11"/>
    </sheetView>
  </sheetViews>
  <sheetFormatPr defaultColWidth="8.88671875" defaultRowHeight="13.5" x14ac:dyDescent="0.15"/>
  <cols>
    <col min="1" max="2" width="6.77734375" customWidth="1"/>
    <col min="3" max="3" width="15.33203125" customWidth="1"/>
    <col min="4" max="4" width="10.77734375" customWidth="1"/>
    <col min="5" max="5" width="7.6640625" customWidth="1"/>
    <col min="6" max="6" width="16.77734375" customWidth="1"/>
    <col min="7" max="7" width="7.6640625" customWidth="1"/>
    <col min="8" max="8" width="8.6640625" customWidth="1"/>
    <col min="9" max="9" width="4.6640625" customWidth="1"/>
    <col min="10" max="13" width="9.88671875" customWidth="1"/>
    <col min="14" max="14" width="9" customWidth="1"/>
    <col min="15" max="15" width="8.77734375" customWidth="1"/>
  </cols>
  <sheetData>
    <row r="1" spans="1:15" ht="53.25" customHeight="1" x14ac:dyDescent="0.15">
      <c r="A1" s="254" t="s">
        <v>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5" ht="36" customHeight="1" x14ac:dyDescent="0.15">
      <c r="A2" s="137" t="s">
        <v>19</v>
      </c>
      <c r="B2" s="1"/>
      <c r="C2" s="1"/>
      <c r="D2" s="2"/>
    </row>
    <row r="3" spans="1:15" ht="21.75" customHeight="1" x14ac:dyDescent="0.15">
      <c r="A3" s="1"/>
      <c r="B3" s="1"/>
      <c r="C3" s="1"/>
      <c r="D3" s="2"/>
      <c r="N3" t="s">
        <v>100</v>
      </c>
    </row>
    <row r="4" spans="1:15" ht="18.75" customHeight="1" x14ac:dyDescent="0.15">
      <c r="A4" s="227" t="s">
        <v>60</v>
      </c>
      <c r="B4" s="243" t="s">
        <v>58</v>
      </c>
      <c r="C4" s="244"/>
      <c r="D4" s="245" t="s">
        <v>103</v>
      </c>
      <c r="E4" s="247" t="s">
        <v>32</v>
      </c>
      <c r="F4" s="231" t="s">
        <v>97</v>
      </c>
      <c r="G4" s="231"/>
      <c r="H4" s="231"/>
      <c r="I4" s="231"/>
      <c r="J4" s="229" t="s">
        <v>108</v>
      </c>
      <c r="K4" s="229"/>
      <c r="L4" s="229"/>
      <c r="M4" s="229"/>
      <c r="N4" s="232" t="s">
        <v>73</v>
      </c>
    </row>
    <row r="5" spans="1:15" ht="33.75" customHeight="1" x14ac:dyDescent="0.15">
      <c r="A5" s="228"/>
      <c r="B5" s="162" t="s">
        <v>80</v>
      </c>
      <c r="C5" s="157" t="s">
        <v>59</v>
      </c>
      <c r="D5" s="246"/>
      <c r="E5" s="246"/>
      <c r="F5" s="150" t="s">
        <v>99</v>
      </c>
      <c r="G5" s="151" t="s">
        <v>95</v>
      </c>
      <c r="H5" s="150" t="s">
        <v>64</v>
      </c>
      <c r="I5" s="150" t="s">
        <v>57</v>
      </c>
      <c r="J5" s="151" t="s">
        <v>20</v>
      </c>
      <c r="K5" s="151" t="s">
        <v>25</v>
      </c>
      <c r="L5" s="151" t="s">
        <v>23</v>
      </c>
      <c r="M5" s="151" t="s">
        <v>24</v>
      </c>
      <c r="N5" s="233"/>
    </row>
    <row r="6" spans="1:15" ht="30.75" customHeight="1" x14ac:dyDescent="0.15">
      <c r="A6" s="149" t="s">
        <v>71</v>
      </c>
      <c r="B6" s="160"/>
      <c r="C6" s="160"/>
      <c r="D6" s="158"/>
      <c r="E6" s="165"/>
      <c r="F6" s="166"/>
      <c r="G6" s="152"/>
      <c r="H6" s="154">
        <f>COUNT(H7:H11)</f>
        <v>0</v>
      </c>
      <c r="I6" s="164" t="s">
        <v>69</v>
      </c>
      <c r="J6" s="155">
        <f>SUM(K6:M6)</f>
        <v>0</v>
      </c>
      <c r="K6" s="155">
        <f>SUM(K7:K12)</f>
        <v>0</v>
      </c>
      <c r="L6" s="155">
        <f>SUM(L7:L12)</f>
        <v>0</v>
      </c>
      <c r="M6" s="155">
        <f>SUM(M7:M12)</f>
        <v>0</v>
      </c>
      <c r="N6" s="156"/>
    </row>
    <row r="7" spans="1:15" ht="30.75" customHeight="1" x14ac:dyDescent="0.15">
      <c r="A7" s="250"/>
      <c r="B7" s="20" t="s">
        <v>70</v>
      </c>
      <c r="C7" s="14" t="s">
        <v>27</v>
      </c>
      <c r="D7" s="21"/>
      <c r="E7" s="41"/>
      <c r="F7" s="21" t="s">
        <v>37</v>
      </c>
      <c r="G7" s="29"/>
      <c r="H7" s="29"/>
      <c r="I7" s="15" t="s">
        <v>91</v>
      </c>
      <c r="J7" s="42">
        <f>SUM(K7:M7)</f>
        <v>0</v>
      </c>
      <c r="K7" s="42">
        <f>G7*H7*0.15</f>
        <v>0</v>
      </c>
      <c r="L7" s="42">
        <f>G7*H7*0.35</f>
        <v>0</v>
      </c>
      <c r="M7" s="42">
        <f>G7*H7*0.5</f>
        <v>0</v>
      </c>
      <c r="N7" s="9"/>
    </row>
    <row r="8" spans="1:15" ht="30.75" customHeight="1" x14ac:dyDescent="0.15">
      <c r="A8" s="251"/>
      <c r="B8" s="20" t="s">
        <v>85</v>
      </c>
      <c r="C8" s="14" t="s">
        <v>27</v>
      </c>
      <c r="D8" s="22"/>
      <c r="E8" s="41"/>
      <c r="F8" s="22" t="s">
        <v>34</v>
      </c>
      <c r="G8" s="70"/>
      <c r="H8" s="29"/>
      <c r="I8" s="15" t="s">
        <v>90</v>
      </c>
      <c r="J8" s="42">
        <f>SUM(K8:M8)</f>
        <v>0</v>
      </c>
      <c r="K8" s="42">
        <f>G8*H8*0.15</f>
        <v>0</v>
      </c>
      <c r="L8" s="42">
        <f>G8*H8*0.35</f>
        <v>0</v>
      </c>
      <c r="M8" s="42">
        <f>G8*H8*0.5</f>
        <v>0</v>
      </c>
      <c r="N8" s="9"/>
    </row>
    <row r="9" spans="1:15" ht="30.75" customHeight="1" x14ac:dyDescent="0.15">
      <c r="A9" s="251"/>
      <c r="B9" s="20" t="s">
        <v>76</v>
      </c>
      <c r="C9" s="14" t="s">
        <v>27</v>
      </c>
      <c r="D9" s="22"/>
      <c r="E9" s="41"/>
      <c r="F9" s="22" t="s">
        <v>38</v>
      </c>
      <c r="G9" s="70"/>
      <c r="H9" s="29"/>
      <c r="I9" s="15" t="s">
        <v>82</v>
      </c>
      <c r="J9" s="42">
        <f>SUM(K9:M9)</f>
        <v>0</v>
      </c>
      <c r="K9" s="42">
        <f>G9*H9*0.15</f>
        <v>0</v>
      </c>
      <c r="L9" s="42">
        <f>G9*H9*0.35</f>
        <v>0</v>
      </c>
      <c r="M9" s="42">
        <f>G9*H9*0.5</f>
        <v>0</v>
      </c>
      <c r="N9" s="9"/>
    </row>
    <row r="10" spans="1:15" ht="30.75" customHeight="1" x14ac:dyDescent="0.15">
      <c r="A10" s="251"/>
      <c r="B10" s="16"/>
      <c r="C10" s="16"/>
      <c r="D10" s="21"/>
      <c r="E10" s="41"/>
      <c r="F10" s="71"/>
      <c r="G10" s="30"/>
      <c r="H10" s="29"/>
      <c r="I10" s="15"/>
      <c r="J10" s="42">
        <f>SUM(K10:M10)</f>
        <v>0</v>
      </c>
      <c r="K10" s="42">
        <f>G10*H10*0.15</f>
        <v>0</v>
      </c>
      <c r="L10" s="42">
        <f>G10*H10*0.35</f>
        <v>0</v>
      </c>
      <c r="M10" s="42">
        <f>G10*H10*0.5</f>
        <v>0</v>
      </c>
      <c r="N10" s="9"/>
    </row>
    <row r="11" spans="1:15" ht="30.75" customHeight="1" x14ac:dyDescent="0.15">
      <c r="A11" s="252"/>
      <c r="B11" s="17"/>
      <c r="C11" s="17"/>
      <c r="D11" s="23"/>
      <c r="E11" s="69"/>
      <c r="F11" s="72"/>
      <c r="G11" s="35"/>
      <c r="H11" s="34"/>
      <c r="I11" s="33"/>
      <c r="J11" s="63"/>
      <c r="K11" s="63"/>
      <c r="L11" s="63"/>
      <c r="M11" s="63"/>
      <c r="N11" s="10"/>
    </row>
    <row r="13" spans="1:15" ht="51.75" customHeight="1" x14ac:dyDescent="0.15">
      <c r="A13" s="220" t="s">
        <v>0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6"/>
      <c r="O13" s="11"/>
    </row>
    <row r="14" spans="1:15" x14ac:dyDescent="0.15">
      <c r="A14" s="40" t="s">
        <v>36</v>
      </c>
    </row>
  </sheetData>
  <mergeCells count="10">
    <mergeCell ref="A7:A11"/>
    <mergeCell ref="A13:N13"/>
    <mergeCell ref="A1:N1"/>
    <mergeCell ref="A4:A5"/>
    <mergeCell ref="B4:C4"/>
    <mergeCell ref="D4:D5"/>
    <mergeCell ref="E4:E5"/>
    <mergeCell ref="F4:I4"/>
    <mergeCell ref="J4:M4"/>
    <mergeCell ref="N4:N5"/>
  </mergeCells>
  <phoneticPr fontId="23" type="noConversion"/>
  <pageMargins left="0.39361110329627991" right="0.39361110329627991" top="0.98416668176651001" bottom="0.98416668176651001" header="0.51180553436279297" footer="0.51180553436279297"/>
  <pageSetup paperSize="9" scale="7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총괄</vt:lpstr>
      <vt:lpstr>경북형평면사과원조성</vt:lpstr>
      <vt:lpstr>농가형저온저장고</vt:lpstr>
      <vt:lpstr>과수생력화장비</vt:lpstr>
      <vt:lpstr>과실생산비절감 및 품질제고</vt:lpstr>
      <vt:lpstr>대체과수품목육성지원</vt:lpstr>
      <vt:lpstr>과수분야 저온피해경감제 지원</vt:lpstr>
      <vt:lpstr>화훼경쟁력제고</vt:lpstr>
      <vt:lpstr>화훼직거래활성화 지원</vt:lpstr>
      <vt:lpstr>신규사업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과수원예</cp:lastModifiedBy>
  <cp:revision>1</cp:revision>
  <cp:lastPrinted>2025-07-02T07:39:17Z</cp:lastPrinted>
  <dcterms:created xsi:type="dcterms:W3CDTF">2010-06-29T00:39:20Z</dcterms:created>
  <dcterms:modified xsi:type="dcterms:W3CDTF">2026-06-22T00:30:54Z</dcterms:modified>
  <cp:version>1300.0100.01</cp:version>
</cp:coreProperties>
</file>